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PALACIOS\Documents\Requisiciones 2017\Pólizas ICFES\Evaluación Preliminar\"/>
    </mc:Choice>
  </mc:AlternateContent>
  <workbookProtection workbookPassword="B5D8" lockStructure="1"/>
  <bookViews>
    <workbookView xWindow="0" yWindow="0" windowWidth="20490" windowHeight="7665"/>
  </bookViews>
  <sheets>
    <sheet name="Total Puntaje" sheetId="76" r:id="rId1"/>
    <sheet name="Ponderación" sheetId="75" r:id="rId2"/>
    <sheet name="Económica" sheetId="74" r:id="rId3"/>
    <sheet name="DEDUCIBLES" sheetId="72" r:id="rId4"/>
    <sheet name="TRDM " sheetId="63" r:id="rId5"/>
    <sheet name="AUTOS" sheetId="17" r:id="rId6"/>
    <sheet name="MANEJO" sheetId="12" r:id="rId7"/>
    <sheet name="RCE" sheetId="64" r:id="rId8"/>
    <sheet name="TR VALORES" sheetId="73" r:id="rId9"/>
    <sheet name="IRF" sheetId="65" r:id="rId10"/>
    <sheet name="RCSP" sheetId="71" r:id="rId11"/>
  </sheets>
  <definedNames>
    <definedName name="_xlnm.Print_Area" localSheetId="5">AUTOS!$A$2:$B$3</definedName>
    <definedName name="_xlnm.Print_Area" localSheetId="9">IRF!$A$2:$B$3</definedName>
    <definedName name="_xlnm.Print_Area" localSheetId="6">MANEJO!$A$2:$E$14</definedName>
    <definedName name="_xlnm.Print_Area" localSheetId="7">RCE!$A$2:$E$4</definedName>
    <definedName name="_xlnm.Print_Area" localSheetId="4">'TRDM '!$A$2:$B$3</definedName>
    <definedName name="_xlnm.Print_Titles" localSheetId="5">AUTOS!$2:$2</definedName>
    <definedName name="_xlnm.Print_Titles" localSheetId="9">IRF!$2:$2</definedName>
    <definedName name="_xlnm.Print_Titles" localSheetId="6">MANEJO!$2:$2</definedName>
    <definedName name="_xlnm.Print_Titles" localSheetId="7">RCE!$2:$2</definedName>
    <definedName name="_xlnm.Print_Titles" localSheetId="4">'TRDM '!$2:$2</definedName>
  </definedNames>
  <calcPr calcId="162913"/>
</workbook>
</file>

<file path=xl/calcChain.xml><?xml version="1.0" encoding="utf-8"?>
<calcChain xmlns="http://schemas.openxmlformats.org/spreadsheetml/2006/main">
  <c r="E100" i="75" l="1"/>
  <c r="E93" i="75"/>
  <c r="B93" i="75"/>
  <c r="C92" i="75"/>
  <c r="E86" i="75"/>
  <c r="E89" i="75" s="1"/>
  <c r="E79" i="75"/>
  <c r="E72" i="75"/>
  <c r="B72" i="75"/>
  <c r="C71" i="75"/>
  <c r="C75" i="75" s="1"/>
  <c r="B9" i="76" s="1"/>
  <c r="B100" i="75"/>
  <c r="C99" i="75"/>
  <c r="E61" i="75"/>
  <c r="B61" i="75"/>
  <c r="C60" i="75" s="1"/>
  <c r="F234" i="72"/>
  <c r="F236" i="72"/>
  <c r="E62" i="75"/>
  <c r="B62" i="75" s="1"/>
  <c r="D228" i="72"/>
  <c r="D236" i="72"/>
  <c r="E54" i="75"/>
  <c r="E53" i="75"/>
  <c r="I41" i="75"/>
  <c r="H41" i="75"/>
  <c r="G42" i="75"/>
  <c r="G41" i="75"/>
  <c r="B41" i="75" s="1"/>
  <c r="C40" i="75" s="1"/>
  <c r="F41" i="75"/>
  <c r="E41" i="75"/>
  <c r="I33" i="75"/>
  <c r="I37" i="75" s="1"/>
  <c r="H33" i="75"/>
  <c r="H37" i="75" s="1"/>
  <c r="G33" i="75"/>
  <c r="F33" i="75"/>
  <c r="E33" i="75"/>
  <c r="I25" i="75"/>
  <c r="H25" i="75"/>
  <c r="G26" i="75"/>
  <c r="G25" i="75"/>
  <c r="G29" i="75" s="1"/>
  <c r="F25" i="75"/>
  <c r="E25" i="75"/>
  <c r="I17" i="75"/>
  <c r="H17" i="75"/>
  <c r="G18" i="75"/>
  <c r="G17" i="75"/>
  <c r="F18" i="75"/>
  <c r="B18" i="75" s="1"/>
  <c r="F17" i="75"/>
  <c r="F21" i="75" s="1"/>
  <c r="E17" i="75"/>
  <c r="I9" i="75"/>
  <c r="H9" i="75"/>
  <c r="G9" i="75"/>
  <c r="F10" i="75"/>
  <c r="F9" i="75"/>
  <c r="Q26" i="74"/>
  <c r="H19" i="74"/>
  <c r="Q12" i="74"/>
  <c r="Q11" i="74"/>
  <c r="Q10" i="74"/>
  <c r="Q9" i="74"/>
  <c r="Q8" i="74"/>
  <c r="E10" i="75"/>
  <c r="E9" i="75"/>
  <c r="N48" i="71"/>
  <c r="N54" i="71" s="1"/>
  <c r="E102" i="75" s="1"/>
  <c r="B102" i="75" s="1"/>
  <c r="C101" i="75" s="1"/>
  <c r="L48" i="71"/>
  <c r="J48" i="71"/>
  <c r="J54" i="71"/>
  <c r="E88" i="75"/>
  <c r="B88" i="75"/>
  <c r="C87" i="75"/>
  <c r="F42" i="71"/>
  <c r="F54" i="71"/>
  <c r="E74" i="75"/>
  <c r="B74" i="75" s="1"/>
  <c r="C73" i="75" s="1"/>
  <c r="L42" i="71"/>
  <c r="L54" i="71"/>
  <c r="E95" i="75"/>
  <c r="F25" i="65"/>
  <c r="F19" i="65"/>
  <c r="F30" i="65"/>
  <c r="E64" i="75"/>
  <c r="B64" i="75" s="1"/>
  <c r="C63" i="75" s="1"/>
  <c r="F12" i="65"/>
  <c r="D11" i="65"/>
  <c r="D10" i="65"/>
  <c r="D6" i="65"/>
  <c r="D30" i="65"/>
  <c r="E56" i="75"/>
  <c r="B56" i="75" s="1"/>
  <c r="C55" i="75" s="1"/>
  <c r="I11" i="73"/>
  <c r="K11" i="73"/>
  <c r="M11" i="73"/>
  <c r="M7" i="73"/>
  <c r="K7" i="73"/>
  <c r="I7" i="73"/>
  <c r="I13" i="73" s="1"/>
  <c r="I20" i="75" s="1"/>
  <c r="G5" i="73"/>
  <c r="G13" i="73"/>
  <c r="I12" i="75"/>
  <c r="I5" i="73"/>
  <c r="K5" i="73"/>
  <c r="K13" i="73" s="1"/>
  <c r="I28" i="75" s="1"/>
  <c r="M5" i="73"/>
  <c r="M13" i="73" s="1"/>
  <c r="I36" i="75" s="1"/>
  <c r="O14" i="64"/>
  <c r="M14" i="64"/>
  <c r="K14" i="64"/>
  <c r="G14" i="64"/>
  <c r="O13" i="64"/>
  <c r="O18" i="64" s="1"/>
  <c r="G44" i="75" s="1"/>
  <c r="G45" i="75" s="1"/>
  <c r="M13" i="64"/>
  <c r="K13" i="64"/>
  <c r="I13" i="64"/>
  <c r="O12" i="64"/>
  <c r="M12" i="64"/>
  <c r="K12" i="64"/>
  <c r="I12" i="64"/>
  <c r="I18" i="64"/>
  <c r="G20" i="75"/>
  <c r="M11" i="64"/>
  <c r="K11" i="64"/>
  <c r="G11" i="64"/>
  <c r="G10" i="64"/>
  <c r="I10" i="64"/>
  <c r="O10" i="64"/>
  <c r="M10" i="64"/>
  <c r="M18" i="64"/>
  <c r="G36" i="75" s="1"/>
  <c r="O9" i="64"/>
  <c r="M9" i="64"/>
  <c r="K9" i="64"/>
  <c r="G9" i="64"/>
  <c r="O8" i="64"/>
  <c r="M8" i="64"/>
  <c r="K8" i="64"/>
  <c r="G8" i="64"/>
  <c r="G18" i="64"/>
  <c r="G12" i="75" s="1"/>
  <c r="G7" i="64"/>
  <c r="I7" i="64"/>
  <c r="K7" i="64"/>
  <c r="M7" i="64"/>
  <c r="M13" i="12"/>
  <c r="M7" i="12"/>
  <c r="M6" i="12"/>
  <c r="M14" i="12" s="1"/>
  <c r="F36" i="75" s="1"/>
  <c r="F37" i="75" s="1"/>
  <c r="K6" i="12"/>
  <c r="K14" i="12" s="1"/>
  <c r="F28" i="75" s="1"/>
  <c r="I6" i="12"/>
  <c r="I14" i="12"/>
  <c r="F20" i="75"/>
  <c r="F13" i="17"/>
  <c r="D13" i="17"/>
  <c r="J11" i="17"/>
  <c r="F11" i="17"/>
  <c r="D11" i="17"/>
  <c r="L7" i="17"/>
  <c r="L16" i="17" s="1"/>
  <c r="H44" i="75" s="1"/>
  <c r="J7" i="17"/>
  <c r="J16" i="17" s="1"/>
  <c r="H36" i="75" s="1"/>
  <c r="H7" i="17"/>
  <c r="D7" i="17"/>
  <c r="F7" i="17"/>
  <c r="F16" i="17" s="1"/>
  <c r="H20" i="75" s="1"/>
  <c r="H21" i="75" s="1"/>
  <c r="H6" i="17"/>
  <c r="F6" i="17"/>
  <c r="D6" i="17"/>
  <c r="L14" i="63"/>
  <c r="J14" i="63"/>
  <c r="H14" i="63"/>
  <c r="D14" i="63"/>
  <c r="D17" i="63" s="1"/>
  <c r="E12" i="75" s="1"/>
  <c r="F11" i="63"/>
  <c r="H11" i="63"/>
  <c r="J11" i="63"/>
  <c r="D11" i="63"/>
  <c r="O27" i="74"/>
  <c r="D9" i="63"/>
  <c r="F9" i="63"/>
  <c r="H9" i="63"/>
  <c r="J9" i="63"/>
  <c r="L8" i="63"/>
  <c r="J8" i="63"/>
  <c r="J17" i="63" s="1"/>
  <c r="E36" i="75" s="1"/>
  <c r="H8" i="63"/>
  <c r="D7" i="63"/>
  <c r="D6" i="63"/>
  <c r="F6" i="63"/>
  <c r="H6" i="63"/>
  <c r="H17" i="63" s="1"/>
  <c r="E28" i="75" s="1"/>
  <c r="L6" i="63"/>
  <c r="L17" i="63" s="1"/>
  <c r="E44" i="75" s="1"/>
  <c r="L27" i="74"/>
  <c r="O13" i="74"/>
  <c r="J217" i="72"/>
  <c r="I34" i="75" s="1"/>
  <c r="J195" i="72"/>
  <c r="F34" i="75"/>
  <c r="J153" i="72"/>
  <c r="G34" i="75" s="1"/>
  <c r="J114" i="72"/>
  <c r="E34" i="75" s="1"/>
  <c r="D54" i="71"/>
  <c r="H54" i="71"/>
  <c r="E81" i="75"/>
  <c r="E82" i="75" s="1"/>
  <c r="B81" i="75"/>
  <c r="C80" i="75"/>
  <c r="H217" i="72"/>
  <c r="I26" i="75" s="1"/>
  <c r="I29" i="75" s="1"/>
  <c r="H195" i="72"/>
  <c r="F26" i="75"/>
  <c r="H153" i="72"/>
  <c r="H114" i="72"/>
  <c r="E26" i="75"/>
  <c r="E29" i="75" s="1"/>
  <c r="I27" i="74"/>
  <c r="C27" i="74"/>
  <c r="F27" i="74"/>
  <c r="C20" i="74"/>
  <c r="F13" i="74"/>
  <c r="L13" i="74"/>
  <c r="I13" i="74"/>
  <c r="B53" i="75"/>
  <c r="C13" i="74"/>
  <c r="F20" i="74"/>
  <c r="O13" i="73"/>
  <c r="I44" i="75" s="1"/>
  <c r="I45" i="75" s="1"/>
  <c r="O14" i="12"/>
  <c r="F44" i="75" s="1"/>
  <c r="G14" i="12"/>
  <c r="F12" i="75" s="1"/>
  <c r="B30" i="65"/>
  <c r="B16" i="17"/>
  <c r="B17" i="63"/>
  <c r="B14" i="12"/>
  <c r="B18" i="64"/>
  <c r="L217" i="72"/>
  <c r="I42" i="75"/>
  <c r="F217" i="72"/>
  <c r="I18" i="75" s="1"/>
  <c r="D217" i="72"/>
  <c r="I10" i="75"/>
  <c r="L195" i="72"/>
  <c r="F42" i="75"/>
  <c r="F195" i="72"/>
  <c r="D195" i="72"/>
  <c r="L153" i="72"/>
  <c r="F153" i="72"/>
  <c r="D153" i="72"/>
  <c r="G10" i="75"/>
  <c r="B121" i="72"/>
  <c r="L114" i="72"/>
  <c r="E42" i="75"/>
  <c r="F114" i="72"/>
  <c r="E18" i="75"/>
  <c r="D114" i="72"/>
  <c r="B14" i="72"/>
  <c r="B13" i="73"/>
  <c r="K18" i="64"/>
  <c r="G28" i="75" s="1"/>
  <c r="B10" i="75"/>
  <c r="F13" i="75"/>
  <c r="G21" i="75"/>
  <c r="E75" i="75"/>
  <c r="B42" i="75"/>
  <c r="I13" i="75"/>
  <c r="B26" i="75"/>
  <c r="B79" i="75"/>
  <c r="C78" i="75"/>
  <c r="C82" i="75"/>
  <c r="C9" i="76" s="1"/>
  <c r="C103" i="75" l="1"/>
  <c r="G9" i="76" s="1"/>
  <c r="B44" i="75"/>
  <c r="C43" i="75" s="1"/>
  <c r="C45" i="75" s="1"/>
  <c r="F7" i="76" s="1"/>
  <c r="E45" i="75"/>
  <c r="B34" i="75"/>
  <c r="E37" i="75"/>
  <c r="B28" i="75"/>
  <c r="C27" i="75" s="1"/>
  <c r="B9" i="75"/>
  <c r="C8" i="75" s="1"/>
  <c r="E13" i="75"/>
  <c r="E57" i="75"/>
  <c r="B54" i="75"/>
  <c r="C52" i="75" s="1"/>
  <c r="C57" i="75" s="1"/>
  <c r="C8" i="76" s="1"/>
  <c r="E103" i="75"/>
  <c r="F45" i="75"/>
  <c r="H16" i="17"/>
  <c r="H28" i="75" s="1"/>
  <c r="H29" i="75" s="1"/>
  <c r="B95" i="75"/>
  <c r="C94" i="75" s="1"/>
  <c r="C96" i="75" s="1"/>
  <c r="E9" i="76" s="1"/>
  <c r="E96" i="75"/>
  <c r="G13" i="75"/>
  <c r="B33" i="75"/>
  <c r="F17" i="63"/>
  <c r="E20" i="75" s="1"/>
  <c r="B20" i="75" s="1"/>
  <c r="C19" i="75" s="1"/>
  <c r="B25" i="75"/>
  <c r="C24" i="75" s="1"/>
  <c r="G37" i="75"/>
  <c r="H45" i="75"/>
  <c r="C65" i="75"/>
  <c r="D8" i="76" s="1"/>
  <c r="B36" i="75"/>
  <c r="C35" i="75" s="1"/>
  <c r="B86" i="75"/>
  <c r="C85" i="75" s="1"/>
  <c r="C89" i="75" s="1"/>
  <c r="D9" i="76" s="1"/>
  <c r="D16" i="17"/>
  <c r="H12" i="75" s="1"/>
  <c r="H13" i="75" s="1"/>
  <c r="I21" i="75"/>
  <c r="E65" i="75"/>
  <c r="E21" i="75"/>
  <c r="F29" i="75"/>
  <c r="B17" i="75"/>
  <c r="C16" i="75" s="1"/>
  <c r="C32" i="75" l="1"/>
  <c r="C37" i="75" s="1"/>
  <c r="E7" i="76" s="1"/>
  <c r="B12" i="75"/>
  <c r="C11" i="75" s="1"/>
  <c r="C21" i="75"/>
  <c r="C7" i="76" s="1"/>
  <c r="C29" i="75"/>
  <c r="D7" i="76" s="1"/>
  <c r="C13" i="75"/>
  <c r="B7" i="76" s="1"/>
</calcChain>
</file>

<file path=xl/sharedStrings.xml><?xml version="1.0" encoding="utf-8"?>
<sst xmlns="http://schemas.openxmlformats.org/spreadsheetml/2006/main" count="1318" uniqueCount="488">
  <si>
    <t>1. Puntajes Condiciones Complementarias</t>
  </si>
  <si>
    <t>2. Deducibles</t>
  </si>
  <si>
    <t>Superior a 0% y hasta 1%</t>
  </si>
  <si>
    <t xml:space="preserve">Superior a 1% y hasta  2% </t>
  </si>
  <si>
    <t>Las propuestas que contemplen deducible para Gastos Médicos, serán objeto de rechazo en esta póliza.</t>
  </si>
  <si>
    <t>Superior a 2%  y hasta 3%</t>
  </si>
  <si>
    <t>Superior a 3%  y hasta 4%</t>
  </si>
  <si>
    <t>Superior a 2 SMMLV</t>
  </si>
  <si>
    <t xml:space="preserve">Superior a 4% </t>
  </si>
  <si>
    <r>
      <t>La Entidad</t>
    </r>
    <r>
      <rPr>
        <sz val="11"/>
        <rFont val="Arial"/>
        <family val="2"/>
      </rPr>
      <t>, esta interesada en recibir propuestas de deducibles que le permitan obtener la mayor indemnización posible.</t>
    </r>
  </si>
  <si>
    <t>Tablas de calificación</t>
  </si>
  <si>
    <t>TOTAL PUNTOS:</t>
  </si>
  <si>
    <t>RANGO DE DEDUCIBLE</t>
  </si>
  <si>
    <t>Sin deducible</t>
  </si>
  <si>
    <t>Superior a 0 y hasta $50.000.000</t>
  </si>
  <si>
    <r>
      <t xml:space="preserve">Pago de reclamos con base en la determinación de responsabilidad de empleados del asegurado  en la investigación administrativa, sin necesidad del fallo judicial o de responsabilidad fiscal.
</t>
    </r>
    <r>
      <rPr>
        <sz val="11"/>
        <color indexed="8"/>
        <rFont val="Arial"/>
        <family val="2"/>
      </rPr>
      <t>La aceptación de esta condición otorgará el puntaje ofrecido, la negación para aceptar esta condición no concederá puntaje.</t>
    </r>
  </si>
  <si>
    <t>CONDICIONES TÉCNICAS COMPLEMENTARIAS</t>
  </si>
  <si>
    <t>b) HMACCoP, AMIT, SABOTAJE Y TERRORISMO</t>
  </si>
  <si>
    <t>Puntaje sobre el valor de la pérdida indemnizable</t>
  </si>
  <si>
    <t>Superior a 1 y hasta 2 SMMLV</t>
  </si>
  <si>
    <t xml:space="preserve">Teniendo en cuenta que este seguro establece como cobertura básica el amparo de no aplicación de deducible, la propuesta que contemple deducible será objeto de rechazo en esta póliza. </t>
  </si>
  <si>
    <t xml:space="preserve"> Total Puntos - Condiciones Complementarias</t>
  </si>
  <si>
    <t>Condición</t>
  </si>
  <si>
    <t>Puntaje</t>
  </si>
  <si>
    <t>f) ROTURA DE MAQUINARIA</t>
  </si>
  <si>
    <r>
      <t xml:space="preserve">Errores, omisiones e inexactitudes no intencionales 
</t>
    </r>
    <r>
      <rPr>
        <sz val="11"/>
        <rFont val="Arial"/>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La aceptación de esta condición otorgará el puntaje ofrecido, la negación para aceptar esta condición no concederá puntaje.</t>
    </r>
  </si>
  <si>
    <t>Superior a 1% y hasta 2%</t>
  </si>
  <si>
    <t>Superior a 2% y hasta 3%</t>
  </si>
  <si>
    <t xml:space="preserve">Superior a 3% </t>
  </si>
  <si>
    <r>
      <t xml:space="preserve">Apropiación de bienes por parte de empleados del asegurado, al amparo de situaciones creadas por los siguientes eventos: </t>
    </r>
    <r>
      <rPr>
        <sz val="11"/>
        <rFont val="Arial"/>
        <family val="2"/>
      </rPr>
      <t>*Incendio, Explosión,  AMIT Y AMCCOPH incluído Terrorismo, Terremoto, temblor y/o erupción volcánica y demás eventos de la naturaleza y Actos de Autoridad. La aceptación de esta condición otorgará el puntaje ofrecido, la negación para aceptar esta condición no concederá puntaje.</t>
    </r>
  </si>
  <si>
    <r>
      <t xml:space="preserve">No exigibilidad ni aplicación de garantías. </t>
    </r>
    <r>
      <rPr>
        <sz val="11"/>
        <rFont val="Arial"/>
        <family val="2"/>
      </rPr>
      <t xml:space="preserve">Queda expresamente acordado y aceptado que la cobertura otorgada bajo la presente póliza no queda sujeta al cumplimiento de ningún tipo de garantía por parte de la entidad asegurada. </t>
    </r>
    <r>
      <rPr>
        <sz val="11"/>
        <rFont val="Arial"/>
        <family val="2"/>
      </rPr>
      <t>La aceptación de esta condición otorgará el puntaje ofrecido, la negación para aceptar esta condición no concederá puntaje.</t>
    </r>
  </si>
  <si>
    <r>
      <t xml:space="preserve">Limite asegurado adicional al básico sin cobro de prima adicional. </t>
    </r>
    <r>
      <rPr>
        <sz val="11"/>
        <rFont val="Arial"/>
        <family val="2"/>
      </rPr>
      <t>Para la calificación de esta condición, se asignará el mayor puntaje al proponente que ofrezca, en adición al límite contratado en las condiciones básicas obligatorias, el mayor límite asegurado sin cobro de prima adicional., los demás en forma proporcional.</t>
    </r>
  </si>
  <si>
    <t xml:space="preserve">Superior a 1% y hasta 2% </t>
  </si>
  <si>
    <t>c) HURTO CALIFICADO y HURTO SIMPLE</t>
  </si>
  <si>
    <t>d) EQUIPOS MOVILES Y PORTÁTILES</t>
  </si>
  <si>
    <t>e) DEMAS EVENTOS EQUIPO ELECTRICO Y ELECTRONICO</t>
  </si>
  <si>
    <t>g) DEMAS EVENTOS</t>
  </si>
  <si>
    <t xml:space="preserve">Superior a 2% y hasta 3% </t>
  </si>
  <si>
    <t>Superior a 3%</t>
  </si>
  <si>
    <t xml:space="preserve">Superior a 0% y hasta 1% </t>
  </si>
  <si>
    <t>Evaluación de Porcentaje sobre el valor de la pérdida</t>
  </si>
  <si>
    <t>Superior a 0 y hasta 1 SMMLV</t>
  </si>
  <si>
    <r>
      <t xml:space="preserve">Restablecimiento automático del límite asegurado por pago de siniestro, hasta una (1) vez el límite asegurado contratado, con cobro de prima adicional. </t>
    </r>
    <r>
      <rPr>
        <sz val="11"/>
        <rFont val="Arial"/>
        <family val="2"/>
      </rPr>
      <t>Para la calificación de esta condición, se asignará el mayor puntaje al proponente que ofrezca al mismo costo del límite agotado, el mayor límite restituible, los demás en forma proporcional.</t>
    </r>
  </si>
  <si>
    <t>3.  DEDUCIBLES</t>
  </si>
  <si>
    <t xml:space="preserve">Superior a 3% y hasta 4% </t>
  </si>
  <si>
    <t xml:space="preserve">Superior a 4% y hasta 6% </t>
  </si>
  <si>
    <t xml:space="preserve">Superior a 6% </t>
  </si>
  <si>
    <t>Superior a 0 SMMLV y hasta 1 SMMLV</t>
  </si>
  <si>
    <t>Superior a 1 SMMLV y hasta 2 SMMLV</t>
  </si>
  <si>
    <t>Superior a 2 SMMLV y hasta 3 SMMLV</t>
  </si>
  <si>
    <t>Superior a 3 SMMLV y hasta 4 SMMLV</t>
  </si>
  <si>
    <t>Superior a 4 SMMLV</t>
  </si>
  <si>
    <t>a) Parqueaderos</t>
  </si>
  <si>
    <t>b) Demás Eventos</t>
  </si>
  <si>
    <t>Total</t>
  </si>
  <si>
    <t>Evaluación de Mínimo: En SMMLV …………………………………………………….………………….…. (30 Puntos)</t>
  </si>
  <si>
    <t>Superior a 0  y hasta 1 SMMLV</t>
  </si>
  <si>
    <t>Superior a $50.000.000 y hasta  $100.000.000</t>
  </si>
  <si>
    <t xml:space="preserve">INSTITUTO COLOMBIANO PARA LA EVALUACIÓN DE LA EDUCACIÓN - ICFES
SEGURO DE TODO RIESGO DAÑOS MATERIALES </t>
  </si>
  <si>
    <t>INSTITUTO COLOMBIANO PARA LA EVALUACIÓN DE LA EDUCACIÓN - ICFES
SEGURO DE AUTOMÓVILES</t>
  </si>
  <si>
    <t>INSTITUTO COLOMBIANO PARA LA EVALUACIÓN DE LA EDUCACIÓN - ICFES
SEGURO DE RESPONSABILIDAD CIVIL EXTRACONTRACTUAL</t>
  </si>
  <si>
    <t xml:space="preserve">INSTITUTO COLOMBIANO PARA LA EVALUACIÓN DE LA EDUCACIÓN - ICFES
SEGURO INFIDELIDAD Y RIESGOS FINANCIEROS </t>
  </si>
  <si>
    <t>INSTITUTO COLOMBIANO PARA LA EVALUACIÓN DE LA EDUCACIÓN - ICFES
CONDICIONES TÉCNICAS COMPLEMENTARIAS
SEGURO DE RESPONSABILIDAD CIVIL SERVIDORES PÚBLICOS</t>
  </si>
  <si>
    <r>
      <t xml:space="preserve">No aplicación de infraseguro. </t>
    </r>
    <r>
      <rPr>
        <sz val="11"/>
        <rFont val="Arial"/>
        <family val="2"/>
      </rPr>
      <t>Se califica con el máximo puntaje el mayor porcentaje establecido en exceso del básico obligatorio para la aplicación de infraseguro, los demás en forma proporcional, utilizando una regla de tres.</t>
    </r>
  </si>
  <si>
    <r>
      <t xml:space="preserve">Ampliación término en años en la tabla de demérito por uso y/o mejora tecnológica, para reclamaciones por daño interno en bienes relacionados con equipos eléctricos y electrónicos sin aplicación de porcentaje de descuento. </t>
    </r>
    <r>
      <rPr>
        <sz val="11"/>
        <rFont val="Arial"/>
        <family val="2"/>
      </rPr>
      <t>Se califica con el máximo puntaje el ofrecimiento del mayor número de años adicionales al básico obligatorio en la tabla de demérito, y los demás en forma proporcional, utilizando una regla de tres.</t>
    </r>
  </si>
  <si>
    <r>
      <t xml:space="preserve">Reposición o reemplazo para equipos eléctricos y electrónicos y para maquinaria sin aplicación de demérito por uso: </t>
    </r>
    <r>
      <rPr>
        <sz val="11"/>
        <rFont val="Arial"/>
        <family val="2"/>
      </rPr>
      <t>Queda entendido, convenido y aceptado que en caso de siniestro  que afecte los bienes amparado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 La aceptación de esta condición otorgará el puntaje ofrecido, la negación para aceptar esta condición no concederá puntaje.</t>
    </r>
  </si>
  <si>
    <r>
      <rPr>
        <b/>
        <sz val="11"/>
        <rFont val="Arial"/>
        <family val="2"/>
      </rPr>
      <t>Limite adicional al basico para Monto agregado de pérdidas sin aplicación de deducible. Sin cobro de prima adicional</t>
    </r>
    <r>
      <rPr>
        <sz val="11"/>
        <rFont val="Arial"/>
        <family val="2"/>
      </rPr>
      <t xml:space="preserve">
Se califica con el mayor límite en pesos adicional al básico obligatorio y los demás de forma proporcional, aplicando una regla de tres simple.</t>
    </r>
  </si>
  <si>
    <r>
      <t>Restablecimiento automático del valor asegurado en caso de AMIT y AMCCOPH hasta por el 20% del valor del siniestro.</t>
    </r>
    <r>
      <rPr>
        <sz val="11"/>
        <rFont val="Arial"/>
        <family val="2"/>
      </rPr>
      <t xml:space="preserve"> La aceptación de esta condición otorgará el puntaje ofrecido, la negación para aceptar esta condición no concederá puntaje.</t>
    </r>
  </si>
  <si>
    <t>Puntaje 300 puntos</t>
  </si>
  <si>
    <r>
      <t xml:space="preserve">Ampliación límite de cobertura responsabilidad civil extracontractual. </t>
    </r>
    <r>
      <rPr>
        <sz val="11"/>
        <rFont val="Arial"/>
        <family val="2"/>
      </rPr>
      <t>Se califica con el máximo puntaje el mayor límite adicional al básico obligatorio, los demás en forma proporcional, utilizando una regla de tres. valor ofrecido no menor a $50.000.000</t>
    </r>
  </si>
  <si>
    <r>
      <t xml:space="preserve">Límite para Amparo automático de nuevos vehículos o vehículos usados, en adición al básico obligatorio. </t>
    </r>
    <r>
      <rPr>
        <sz val="11"/>
        <rFont val="Arial"/>
        <family val="2"/>
      </rPr>
      <t>Se califica con el máximo puntaje el mayor límite adicional al básico obligatorio, los demás en forma proporcional, utilizando una regla de tres.</t>
    </r>
  </si>
  <si>
    <r>
      <t xml:space="preserve">Culpa Grave. </t>
    </r>
    <r>
      <rPr>
        <sz val="11"/>
        <rFont val="Arial"/>
        <family val="2"/>
      </rPr>
      <t>La aceptación de esta condición otorgará el puntaje ofrecido, la negación para aceptar esta condición no concederá puntaje.</t>
    </r>
  </si>
  <si>
    <r>
      <t>Límite adicional para Gastos de transporte por pérdidas totales, en días y  límite diario.</t>
    </r>
    <r>
      <rPr>
        <sz val="11"/>
        <rFont val="Arial"/>
        <family val="2"/>
      </rPr>
      <t xml:space="preserve"> Se califica con el máximo puntaje el mayor límite adicional al básico obligatorio, los demás en forma proporcional, utilizando una regla de tres.</t>
    </r>
  </si>
  <si>
    <r>
      <t xml:space="preserve">No exigencia para el pago de la indemnización, la entrega de la nueva tarjeta de propiedad a nombre del asegurador en pérdidas totales. </t>
    </r>
    <r>
      <rPr>
        <sz val="11"/>
        <rFont val="Arial"/>
        <family val="2"/>
      </rPr>
      <t>La aceptación de esta condición otorgará el puntaje ofrecido, la negación para aceptar esta condición no concederá puntaje.</t>
    </r>
  </si>
  <si>
    <t xml:space="preserve"> Total Puntos - Condiciones técnicas habilitantes</t>
  </si>
  <si>
    <r>
      <t>Limite asegurado adicional al básico sin cobro de prima adicional.</t>
    </r>
    <r>
      <rPr>
        <sz val="11"/>
        <rFont val="Arial"/>
        <family val="2"/>
      </rPr>
      <t xml:space="preserve"> Para la calificación de esta condición se asignará el mayor puntaje al proponente que ofrezca el mayor límite asegurado (no inferior a $50.000.000) adicional al básico, los demás obtendrán un puntaje proporcional, utilizado una regla de tres.</t>
    </r>
  </si>
  <si>
    <r>
      <t xml:space="preserve">Sublímite de Responsabilidad civil cruzada entre Contratistas. </t>
    </r>
    <r>
      <rPr>
        <sz val="11"/>
        <rFont val="Arial"/>
        <family val="2"/>
      </rPr>
      <t>Se califica con el máximo puntaje el mayor límite adicional al básico obligatorio, los demás en forma proporcional, utilizando una regla de tres.</t>
    </r>
  </si>
  <si>
    <r>
      <t xml:space="preserve">Sublímite de Responsabilidad Civil Parqueaderos y predios del asegurado. </t>
    </r>
    <r>
      <rPr>
        <sz val="11"/>
        <rFont val="Arial"/>
        <family val="2"/>
      </rPr>
      <t>incluyendo Daños, Hurto y Hurto Calificado de vehículos y de Accesorios,</t>
    </r>
    <r>
      <rPr>
        <b/>
        <sz val="11"/>
        <rFont val="Arial"/>
        <family val="2"/>
      </rPr>
      <t xml:space="preserve"> </t>
    </r>
    <r>
      <rPr>
        <sz val="11"/>
        <rFont val="Arial"/>
        <family val="2"/>
      </rPr>
      <t>Se califica con el máximo puntaje el mayor límite adicional al básico obligatorio, los demás en forma proporcional, utilizando una regla de tres.</t>
    </r>
  </si>
  <si>
    <r>
      <t>Sublímite Gastos Médicos en adición al básico obligatorio.</t>
    </r>
    <r>
      <rPr>
        <sz val="11"/>
        <rFont val="Arial"/>
        <family val="2"/>
      </rPr>
      <t xml:space="preserve"> Se califica con el máximo puntaje el mayor límite adicional al básico obligatorio, los demás en forma proporcional, utilizando una regla de tres.</t>
    </r>
  </si>
  <si>
    <r>
      <t xml:space="preserve">Sublímite Responsabilidad civil derivada del uso de vehículos propios y no propios. </t>
    </r>
    <r>
      <rPr>
        <sz val="11"/>
        <rFont val="Arial"/>
        <family val="2"/>
      </rPr>
      <t>Se califica con el máximo puntaje el mayor límite adicional al básico obligatorio, los demás en forma proporcional, utilizando una regla de tres.</t>
    </r>
  </si>
  <si>
    <r>
      <t xml:space="preserve">Límite adicional en porcentaje para la cobertura de RC Patronal. </t>
    </r>
    <r>
      <rPr>
        <sz val="11"/>
        <rFont val="Arial"/>
        <family val="2"/>
      </rPr>
      <t>Se califica con el máximo puntaje el mayor porcentaje adicional al básico obligatorio por evento, los demás en forma proporcional, utilizando una regla de tres.</t>
    </r>
  </si>
  <si>
    <r>
      <t xml:space="preserve">Responsabilidad civil derivada de actos terroristas.  Limite 10% por evento y 15% del limite asegurado por vigencia. </t>
    </r>
    <r>
      <rPr>
        <sz val="11"/>
        <rFont val="Arial"/>
        <family val="2"/>
      </rPr>
      <t>La aceptación de esta condición otorgará el puntaje ofrecido, la negación para aceptar esta condición no concederá puntaje.</t>
    </r>
  </si>
  <si>
    <t xml:space="preserve">Condiciones Complementarias </t>
  </si>
  <si>
    <t>300 Puntos</t>
  </si>
  <si>
    <r>
      <t xml:space="preserve">Límite adicional para aviso del Aviso de Siniestro. </t>
    </r>
    <r>
      <rPr>
        <sz val="11"/>
        <rFont val="Arial"/>
        <family val="2"/>
      </rPr>
      <t>Se califica el límite adicional al básico obligatorio y los demás en forma proporcional, aplicando una regla de tres.</t>
    </r>
  </si>
  <si>
    <r>
      <t xml:space="preserve">Revocación de la póliza. </t>
    </r>
    <r>
      <rPr>
        <sz val="11"/>
        <rFont val="Arial"/>
        <family val="2"/>
      </rPr>
      <t>Se califica el mayor término de días ofrecido adicional al básico, y los demás en forma proporcional aplicando una regla de tres.</t>
    </r>
  </si>
  <si>
    <r>
      <t xml:space="preserve">Menor límite en días para deducible de costo neto financiero. </t>
    </r>
    <r>
      <rPr>
        <sz val="11"/>
        <rFont val="Arial"/>
        <family val="2"/>
      </rPr>
      <t>Se califica con el mayor puntaje al oferente que ofrezca el menor  número de días para el deducible de costo neto financiero establecido en condiciones básicas y los demás en forma proporcional, aplicando una regla de tres.</t>
    </r>
  </si>
  <si>
    <t>Ofrecimiento de Estudio de Riesgos</t>
  </si>
  <si>
    <t>Para acceder a la calificacion de esta condición, el oferente acepta con la presentacion del ofrecimiento, el cumplimiento de los siguientes requisitos:</t>
  </si>
  <si>
    <t>*El costo del TEST de penetración y/o Ethical Hacking, queda acordado a cargo de la aseguradora, es decir, no genera ningún costo adicional al de la oferta económica.</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</si>
  <si>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</si>
  <si>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</si>
  <si>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</si>
  <si>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Límite adicional para el Anexo Costo de Limpieza.</t>
  </si>
  <si>
    <t>Se califica el límite adicional al básico obligatorio y los demás en forma proporcional, aplicando una regla de tres.</t>
  </si>
  <si>
    <r>
      <rPr>
        <b/>
        <sz val="11"/>
        <rFont val="Arial"/>
        <family val="2"/>
      </rPr>
      <t>Limitación de eventos para la revocación de la póliza.</t>
    </r>
    <r>
      <rPr>
        <sz val="11"/>
        <rFont val="Arial"/>
        <family val="2"/>
      </rPr>
      <t xml:space="preserve"> (La asignación del puntaje de ésta condición, está sujeta a la aceptación del texto de la misma, bajo los mismos términos, la modificación o condicionamiento da lugar a la calificación de cero (0) puntos)</t>
    </r>
  </si>
  <si>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</si>
  <si>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50% del limite basico general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</si>
  <si>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</si>
  <si>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Ofrecimiento de límite adicional al basico de $1.000.000.000 y en el agregado anual $1.000.000.000. Total Puntos 20</t>
  </si>
  <si>
    <t>Ofrecimiento de límite adicional al basico de $2.000.000.000 y en el agregado anual $2.000.000.000. Total Puntos 40 puntos</t>
  </si>
  <si>
    <r>
      <t xml:space="preserve">• Cláusula de Cobertura de procesos iniciados en vigencia de la póliza por decisiones de gestión adoptadas durante el periodo de retroactividad contratado, </t>
    </r>
    <r>
      <rPr>
        <sz val="11"/>
        <rFont val="Arial"/>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</si>
  <si>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Bajo esta cláusula queda expresamente convenido que se cubren los gastos de defensa y demás amparos procedentes, 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</si>
  <si>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</si>
  <si>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 Ofrecimiento de límite de $50.000.000 ADICIONAL AL basico exigido.</t>
  </si>
  <si>
    <t> Ofrecimiento de límite de  $100.000.000 ADICIONAL AL basico exigido.</t>
  </si>
  <si>
    <t> Ofrecimiento de límite de $150.000.000 ADICIONAL AL basico exigido.</t>
  </si>
  <si>
    <t> Ofrecimiento de límite de $200.000.000 ADICIONAL AL basico exigido.</t>
  </si>
  <si>
    <t> Ofrecimiento de límite de $250.000.000 ADICIONAL AL basico exigido.</t>
  </si>
  <si>
    <t> Ofrecimiento de límite de $300.000.000 ADICIONAL AL basico exigido.</t>
  </si>
  <si>
    <t> Ofrecimiento de límite de $350.000.000 ADICIONAL AL basico exigido.</t>
  </si>
  <si>
    <t> Ofrecimiento de límite de $400.000.000 ADICIONAL AL basico exigido.</t>
  </si>
  <si>
    <t> Ofrecimiento de límite de $450.000.000 ADICIONAL AL basico exigido.</t>
  </si>
  <si>
    <t> Ofrecimiento de límite de $500.000.000  ADICIONAL AL basico exigido.</t>
  </si>
  <si>
    <t> No ofrecimiento de sublímite adicional</t>
  </si>
  <si>
    <t> Ofrecimiento de límite de $20.000.000 ADICIONAL AL basico exigido.</t>
  </si>
  <si>
    <t> Ofrecimiento de límite de $40.000.000  ADICIONAL AL basico exigido.</t>
  </si>
  <si>
    <t> Ofrecimiento de límite de $60.000.000 ADICIONAL AL basico exigido.</t>
  </si>
  <si>
    <t> Ofrecimiento de límite de $80.000.000 ADICIONAL AL basico exigido.</t>
  </si>
  <si>
    <t> Ofrecimiento de límite de $100.000.000 ADICIONAL AL basico exigido.</t>
  </si>
  <si>
    <t> Ofrecimiento de límite de $120.000.000 ADICIONAL AL basico exigido.</t>
  </si>
  <si>
    <t> Ofrecimiento de límite de $140.000.000 ADICIONAL AL basico exigido.</t>
  </si>
  <si>
    <t> Ofrecimiento de límite de $160.000.000 ADICIONAL AL basico exigido.</t>
  </si>
  <si>
    <t> Ofrecimiento de límite de $180.000.000 ADICIONAL AL basico exigido.</t>
  </si>
  <si>
    <r>
      <t xml:space="preserve">• Ofrecimiento de sublímites de la Cobertura de Gastos de Defensa, adicionales a los básicos Obligatorios, </t>
    </r>
    <r>
      <rPr>
        <sz val="11"/>
        <rFont val="Arial"/>
        <family val="2"/>
      </rPr>
      <t xml:space="preserve">exigidos para cada uno de los procesos y etapas, sin cobro de prima adicional. </t>
    </r>
  </si>
  <si>
    <t> No ofrecimiento de límite adicional.</t>
  </si>
  <si>
    <t> Ofrecimiento de límite de $500.000 ADICIONAL AL basico exigido.</t>
  </si>
  <si>
    <t> Ofrecimiento de límite de $1.000.000 ADICIONAL AL basico exigido.</t>
  </si>
  <si>
    <t> Ofrecimiento de límite de $1.500.000 ADICIONAL AL basico exigido.</t>
  </si>
  <si>
    <t> Ofrecimiento de límite de $2.000.000 ADICIONAL AL basico exigido.</t>
  </si>
  <si>
    <t> Ofrecimiento de límite de $2.500.000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</si>
  <si>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</si>
  <si>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</si>
  <si>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</si>
  <si>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r>
      <t xml:space="preserve">• Revocación de la póliza. </t>
    </r>
    <r>
      <rPr>
        <sz val="11"/>
        <rFont val="Arial"/>
        <family val="2"/>
      </rPr>
      <t xml:space="preserve">Se califica el término de días ofrecido, adicional al básico exigido, hasta un máximo </t>
    </r>
    <r>
      <rPr>
        <b/>
        <sz val="11"/>
        <rFont val="Arial"/>
        <family val="2"/>
      </rPr>
      <t xml:space="preserve">de treinta (30) días </t>
    </r>
  </si>
  <si>
    <t>• Extensión de cobertura, con término de 12 meses, con cobro adicional máximo del 50% de la prima ofrecida para este proceso, siempre y cuando este valor no exceda del 50% del valor inicialmente contratado.</t>
  </si>
  <si>
    <t>Bajo esta cláusula, queda expresamente acordado que la cobertura del seguro se extiende por el período de doce (12)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La aceptación de esta condición otorgará el puntaje ofrecido, la negación para aceptar esta condición no concederá puntaje.</t>
  </si>
  <si>
    <r>
      <rPr>
        <b/>
        <sz val="11"/>
        <color indexed="8"/>
        <rFont val="Arial"/>
        <family val="2"/>
      </rPr>
      <t>Cobertura para reclamaciones resultantes en la falla en el mantenimiento o la contratación de seguros:  Sublimite de un $1,000,000, excluye la estimación y tipificación de los riesgos.</t>
    </r>
    <r>
      <rPr>
        <sz val="11"/>
        <color indexed="8"/>
        <rFont val="Arial"/>
        <family val="2"/>
      </rPr>
      <t xml:space="preserve"> La aceptación de esta condición otorgará el puntaje ofrecido, la negación para aceptar esta condición no concederá puntaje.</t>
    </r>
  </si>
  <si>
    <r>
      <rPr>
        <b/>
        <sz val="11"/>
        <color indexed="8"/>
        <rFont val="Arial"/>
        <family val="2"/>
      </rPr>
      <t>No aplicación de control de siniestros, para reclamaciones que no superen los $300,000,000</t>
    </r>
    <r>
      <rPr>
        <sz val="11"/>
        <color indexed="8"/>
        <rFont val="Arial"/>
        <family val="2"/>
      </rPr>
      <t>. 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 La aceptación de esta condición otorgará el puntaje ofrecido, la negación para aceptar esta condición no concederá puntaje.</t>
    </r>
  </si>
  <si>
    <r>
      <t xml:space="preserve">Limitación de Eventos para la revocación de la póliza.  </t>
    </r>
    <r>
      <rPr>
        <sz val="11"/>
        <rFont val="Arial"/>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</si>
  <si>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t>0 Puntos</t>
  </si>
  <si>
    <t>10 Puntos</t>
  </si>
  <si>
    <t>20 Puntos</t>
  </si>
  <si>
    <t>30 Puntos</t>
  </si>
  <si>
    <t>40 Puntos</t>
  </si>
  <si>
    <t>50 Puntos</t>
  </si>
  <si>
    <t>60 Puntos</t>
  </si>
  <si>
    <t>70 Puntos</t>
  </si>
  <si>
    <t>80 Puntos</t>
  </si>
  <si>
    <t>90 Puntos</t>
  </si>
  <si>
    <t>100 Puntos</t>
  </si>
  <si>
    <t>1 Puntos</t>
  </si>
  <si>
    <t>3 Puntos</t>
  </si>
  <si>
    <t>5 Puntos</t>
  </si>
  <si>
    <t>7 Puntos</t>
  </si>
  <si>
    <t>12 Puntos</t>
  </si>
  <si>
    <t>15 Puntos</t>
  </si>
  <si>
    <t>25 Puntos</t>
  </si>
  <si>
    <t>a) TERREMOTO, TEMBLOR Y/O ERUPCION VOLCÁNICA, MAREMOTO, TSUNAMI Y DEMÁS EVENTOS DE LA NATURALEZA:</t>
  </si>
  <si>
    <t>Se tendrá en cuenta lo establecido en el factor de deducibles indicado en el pliego de condiciones</t>
  </si>
  <si>
    <t>Evaluación de Mínimo: En Salarios Mínimos Mensuales Legales Vigentes ………………………….... (5 Puntos)</t>
  </si>
  <si>
    <t>Evaluación de Mínimo: Salarios Mínimos Mensuales Legales Vigentes …………………….….…...... (5 Puntos)</t>
  </si>
  <si>
    <t>Evaluación de Mínimo: Salarios Mínimos Mensuales Legales Vigentes ………………………...…….... (5 Puntos)</t>
  </si>
  <si>
    <t>3. DEDUCIBLES</t>
  </si>
  <si>
    <t>Evaluación de Mínimo: En SMMLV ……………………………………………………………………….…... (30 Puntos)</t>
  </si>
  <si>
    <t>Se tendrá en cuenta lo establecido en el factor de deducibles indicado enel pliego de condiciones</t>
  </si>
  <si>
    <t>Superior a $100.000.000 y hasta  $200.000.000</t>
  </si>
  <si>
    <t>Superior a $200.000.000</t>
  </si>
  <si>
    <t>RANGO DE DEDUCIBLE TRANSPORTE POR MENSAJERO</t>
  </si>
  <si>
    <t>Superior a 0 y hasta $20.000.000</t>
  </si>
  <si>
    <t>Superior a $20.000.000</t>
  </si>
  <si>
    <r>
      <t>Ampliación Límite asegurado por despacho sin cobro de prima adicional</t>
    </r>
    <r>
      <rPr>
        <sz val="11"/>
        <rFont val="Arial"/>
        <family val="2"/>
      </rPr>
      <t xml:space="preserve">
</t>
    </r>
    <r>
      <rPr>
        <sz val="11"/>
        <color indexed="8"/>
        <rFont val="Arial"/>
        <family val="2"/>
      </rPr>
      <t>(Se califica con el máximo puntaje el mayor límite adicional al básico obligatorio, los demás en forma proporcional.</t>
    </r>
  </si>
  <si>
    <r>
      <t xml:space="preserve">Errores, omisiones e inexactitudes
</t>
    </r>
    <r>
      <rPr>
        <sz val="11"/>
        <rFont val="Arial"/>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La aceptación de esta condición otorgará el puntaje ofrecido, la negación para aceptar esta condición no concederá puntaje.</t>
    </r>
  </si>
  <si>
    <r>
      <t xml:space="preserve">Ampliación período de permanencia automática </t>
    </r>
    <r>
      <rPr>
        <sz val="11"/>
        <rFont val="Arial"/>
        <family val="2"/>
      </rPr>
      <t xml:space="preserve">
</t>
    </r>
    <r>
      <rPr>
        <sz val="11"/>
        <color indexed="8"/>
        <rFont val="Arial"/>
        <family val="2"/>
      </rPr>
      <t>(Se califica con el máximo puntaje el mayor término adicional (Horas) al básico obligatorio, los demás en forma proporcional.</t>
    </r>
  </si>
  <si>
    <r>
      <t xml:space="preserve">No exigibilidad ni aplicación de garantías para ninguna movilización
</t>
    </r>
    <r>
      <rPr>
        <sz val="11"/>
        <rFont val="Arial"/>
        <family val="2"/>
      </rPr>
      <t>La aceptación de esta condición otorgará el puntaje ofrecido, la negación para aceptar esta condición no concederá puntaje.</t>
    </r>
  </si>
  <si>
    <r>
      <t xml:space="preserve">No restricción de horarios de movilización. </t>
    </r>
    <r>
      <rPr>
        <sz val="11"/>
        <rFont val="Arial"/>
        <family val="2"/>
      </rPr>
      <t>La aceptación de esta condición otorgará el puntaje ofrecido, la negación para aceptar esta condición no concederá puntaje.</t>
    </r>
  </si>
  <si>
    <r>
      <t>Consignaciones Nocturnas.</t>
    </r>
    <r>
      <rPr>
        <sz val="11"/>
        <rFont val="Arial"/>
        <family val="2"/>
      </rPr>
      <t xml:space="preserve"> La aceptación de esta condición otorgará el puntaje ofrecido, la negación para aceptar esta condición no concederá puntaje.</t>
    </r>
  </si>
  <si>
    <r>
      <t>Restablecimiento automático del valor asegurado por pago de siniestro.</t>
    </r>
    <r>
      <rPr>
        <sz val="11"/>
        <rFont val="Arial"/>
        <family val="2"/>
      </rPr>
      <t xml:space="preserve"> Se califica con el máximo puntaje el mayor número de restablecimientos, los demás en forma proporcional..</t>
    </r>
  </si>
  <si>
    <r>
      <t xml:space="preserve">Valores bajo cuidado, tenencia y control. </t>
    </r>
    <r>
      <rPr>
        <sz val="11"/>
        <rFont val="Arial"/>
        <family val="2"/>
      </rPr>
      <t>La aceptación de esta condición otorgará el puntaje ofrecido, la negación para aceptar esta condición no concederá puntaje.</t>
    </r>
  </si>
  <si>
    <t>INSTITUTO COLOMBIANO PARA LA EVALUACIÓN DE LA EDUCACIÓN - ICFES
CONDICIONES TÉCNICAS COMPLEMENTARIAS
SEGURO DE TRANSPORTE DE VALORES</t>
  </si>
  <si>
    <r>
      <t xml:space="preserve">Reparaciones sin previa autorización para cualquier bien asegurado. </t>
    </r>
    <r>
      <rPr>
        <sz val="11"/>
        <rFont val="Arial"/>
        <family val="2"/>
      </rPr>
      <t>Se califica con el máximo puntaje el mayor límite de cobertura, y los demás en forma proporcional, utilizando una regla de tres.</t>
    </r>
  </si>
  <si>
    <r>
      <t xml:space="preserve">Apropiación por terceros de las cosas aseguradas durante el siniestro o después del mismo. </t>
    </r>
    <r>
      <rPr>
        <sz val="11"/>
        <rFont val="Arial"/>
        <family val="2"/>
      </rPr>
      <t>Se califica con el máximo puntaje el mayor límite de cobertura, y los demás en forma proporcional, utilizando una regla de tres.</t>
    </r>
  </si>
  <si>
    <r>
      <t xml:space="preserve">Cobertura de reemplazo para proveer vehículo sustituto en los casos de siniestros por pérdida total o parcial por daños, sin requisito de pagaré, ni voucher. </t>
    </r>
    <r>
      <rPr>
        <sz val="11"/>
        <rFont val="Arial"/>
        <family val="2"/>
      </rPr>
      <t>Se califica con el máximo puntaje el mayor límite en pesos ofrecido y los demás en forma proporcional, utilizando una regla de tres. Esta condición no opera por reembolso, Los oferntes que la otorguen por reembolso, serán evaluados con cero (0) puntos.</t>
    </r>
  </si>
  <si>
    <r>
      <t xml:space="preserve">Amparo de muerte accidental o incapacidad permanente para ocupantes. </t>
    </r>
    <r>
      <rPr>
        <sz val="11"/>
        <rFont val="Arial"/>
        <family val="2"/>
      </rPr>
      <t>Se califica con el máximo puntaje el mayor límite de cobertura ofrecido por ocupante, los demás en forma proporcional, utilizando una regla de tres.</t>
    </r>
  </si>
  <si>
    <t xml:space="preserve">ANEXO N° 9 </t>
  </si>
  <si>
    <t>ANEXO N° 9</t>
  </si>
  <si>
    <t>PUNTAJE</t>
  </si>
  <si>
    <t>a) TERREMOTO, TEMBLOR y/o ERUPCION VOLCÁNICA, MAREMOTO, TSUNAMI Y DEMÁS EVENTOS DE LA NATURALEZA (sin mínimo)          60 puntos</t>
  </si>
  <si>
    <t>Evaluación de Porcentaje: …………………………………………………...…………………………………(60 Puntos)</t>
  </si>
  <si>
    <t>Sobre el valor asegurado del bien afectado</t>
  </si>
  <si>
    <t>Sobre el valor asegurable del bien afectado</t>
  </si>
  <si>
    <t>b) HAMCCoP, AMIT (INCLUYENDO SABOTAJE Y TERRORISMO (sin mínimo)                                        60 puntos</t>
  </si>
  <si>
    <t>c) HURTO CALIFICADO Y HURTO SIMPLE                                                                                                    60 Puntos</t>
  </si>
  <si>
    <t>Evaluación de Porcentaje sobre el valor de la pérdida indemnizable……………...……………………. (50 Puntos)</t>
  </si>
  <si>
    <t>Evaluación de Mínimo: En Salarios Mínimos Mensuales Legales Vigentes ………………………….... (10 Puntos)</t>
  </si>
  <si>
    <t>d) EQUIPOS MOVILES Y PORTÁTILES                                                                                                          30 Puntos</t>
  </si>
  <si>
    <t>Evaluación de Porcentaje sobre el valor de la pérdida indemnizable…………...……………..……..... (25 Puntos)</t>
  </si>
  <si>
    <t>e) DEMÁS EVENTOS  EQUIPO ELECTRICO Y ELECTRONICO  EXCEPTO Celulares, beepers, avanteles, calculadoras, computadoras de bolsillo, radios de comunicación, grabadoras, a los cuales no se acepta aplicación de deducibles………………………......................................................................................30 Puntos</t>
  </si>
  <si>
    <t>Evaluación de Porcentaje sobre el valor de la pérdida indemnizable………………………. ………..... ( 25 Puntos)</t>
  </si>
  <si>
    <t>f) ROTURA DE MAQUINARIA……...……………………….........................................................................30 Puntos</t>
  </si>
  <si>
    <t>g) DEMÁS EVENTOS                                                                                                                                           30 Puntos</t>
  </si>
  <si>
    <t>Evaluación de Porcentaje sobre el valor de la pérdida indemnizable……………………….………….. ( 25 Puntos)</t>
  </si>
  <si>
    <t>TOTAL TRDM</t>
  </si>
  <si>
    <t>a) Parqueaderos……….……………………………………………………………………………………..…( 150 puntos)</t>
  </si>
  <si>
    <t>Evaluación de Porcentaje sobre el valor de la pérdida indemnizable:…………………...…………... ( 120 Puntos)</t>
  </si>
  <si>
    <t>b) Demás Eventos…………………………………………………….………………...………………………( 150 puntos)</t>
  </si>
  <si>
    <t>Evaluación de Porcentaje sobre el valor de la pérdida indemnizable:………………………..……... ( 120 Puntos)</t>
  </si>
  <si>
    <t>TOTAL RCE</t>
  </si>
  <si>
    <t>300 puntos</t>
  </si>
  <si>
    <t>Personal no Identificado                                                                                   150 Puntos</t>
  </si>
  <si>
    <t>Evaluación de Porcentaje sobre el valor de la pérdida indemnizable………...…………………... (120 Puntos)</t>
  </si>
  <si>
    <t>Demás Amparos                                                                                             150 Puntos</t>
  </si>
  <si>
    <t>Evaluación de Porcentaje sobre el valor de la pérdida indemnizable……….… (120 Puntos)</t>
  </si>
  <si>
    <t>Evaluación de Mínimo: En SMMLV…………………...…………….... (30 Puntos)</t>
  </si>
  <si>
    <t>TOTAL MANEJO</t>
  </si>
  <si>
    <t>Superior a 0% y hasta 2%</t>
  </si>
  <si>
    <t xml:space="preserve">Superior a 2% y hasta  4% </t>
  </si>
  <si>
    <t>Superior a 4%  y hasta 6%</t>
  </si>
  <si>
    <t>Superior a 6%  y hasta 8%</t>
  </si>
  <si>
    <t xml:space="preserve">Superior a 8% </t>
  </si>
  <si>
    <t>TOTAL TRANSPORTE DE VALORES</t>
  </si>
  <si>
    <t>Rango de deducible  aplicables a los amparos básicos del clausulado DHP 84, LSW983  bajo el deducible de Infidelidad………………………………………………………………………………....…(300 puntos)</t>
  </si>
  <si>
    <t>TOTAL INFIDELIDAD Y RIESGOS FINANCIEROS</t>
  </si>
  <si>
    <t>EVALUACIÓN DEDUCIBLES - 300 PUNTOS
SEGURO DE TODO RIESGO DAÑOS MATERIALES - ICFES</t>
  </si>
  <si>
    <t>EVALUACIÓN DEDUCIBLES - 300 PUNTOS
SEGURO DE RESPONSABILIDAD CIVIL EXTRACONTRACTUAL- ICFES</t>
  </si>
  <si>
    <t>EVALUACIÓN DEDUCIBLES - 300 PUNTOS
SEGURO DE MANEJO GLOBAL ENTIDADES ESTATALES - ICFES</t>
  </si>
  <si>
    <t>Evaluación de Mínimo: En pesos SMMLV………………………………………………………...………..... (30 Puntos)</t>
  </si>
  <si>
    <t>EVALUACIÓN DEDUCIBLES - 300 PUNTOS
SEGURO DE TRANSPORTE DE VALORES - ICFES</t>
  </si>
  <si>
    <t>El ICFES esta interesado en recibir propuestas de deducibles que le permitan obtener la mayor indemnización posible.</t>
  </si>
  <si>
    <t>EVALUACIÓN DE DEDUCIBLES………………………………………………………………...…………………. 300 puntos</t>
  </si>
  <si>
    <t>Evaluación de Porcentaje sobre el valor de la pérdida indemnizable: ………………………...……... (150 Puntos)</t>
  </si>
  <si>
    <t>Evaluación de Mínimo: En pesos Colombianos ……………………………………………………........ (150 Puntos)</t>
  </si>
  <si>
    <t>EVALUACIÓN DEDUCIBLES - 300 PUNTOS
SEGURO DE INFIDELIDAD Y RIESGOS FINANCIEROS - ICFES</t>
  </si>
  <si>
    <t>EVALUACIÓN DE DEDUCIBLES……………………………...…...…………………...………………….…………300 puntos</t>
  </si>
  <si>
    <t>EVALUACIÓN DEDUCIBLES - 300 PUNTOS
SEGURO DE RESPONSABILIDAD CIVIL SERVIDORES PÚBLICOS - ICFES</t>
  </si>
  <si>
    <t>EVALUACIÓN DEDUCIBLES - 300 PUNTOS
SEGURO DE AUTOMÓVILES - ICFES</t>
  </si>
  <si>
    <t>INSTITUTO COLOMBIANO PARA LA EVALUACIÓN DE LA EDUCACIÓN - ICFES
SEGURO GLOBAL DE MANEJO PARA ENTIDADES ESTATALES</t>
  </si>
  <si>
    <r>
      <t>Límite adicional para la cobertura de Empleados no identificados.</t>
    </r>
    <r>
      <rPr>
        <sz val="11"/>
        <rFont val="Arial"/>
        <family val="2"/>
      </rPr>
      <t xml:space="preserve"> Quien ofrezca mayor límite en porcentaje adicional al básico obligatorio, obtendrá la máxima calificación, los demás de manera proporcional.</t>
    </r>
  </si>
  <si>
    <r>
      <t>Limite  de cobertura para Hurto de elementos dejados en los vehículos asegurados sin ser inferior a $1.000.000.</t>
    </r>
    <r>
      <rPr>
        <sz val="11"/>
        <rFont val="Arial"/>
        <family val="2"/>
      </rPr>
      <t xml:space="preserve"> Se califica con el máximo puntaje el mayor límite en pesos, los demás en forma proporcional, utilizando una regla de tres.</t>
    </r>
  </si>
  <si>
    <r>
      <t>Accidentes personales para el conductor mínimo $10.000.000.</t>
    </r>
    <r>
      <rPr>
        <sz val="11"/>
        <rFont val="Arial"/>
        <family val="2"/>
      </rPr>
      <t xml:space="preserve"> Se califica con el máximo puntaje el mayor límite ofrecido en pesos, los demás en forma proporcional, utilizando una regla de tres.</t>
    </r>
  </si>
  <si>
    <r>
      <t>Límite adicional para la cobertura de Pérdidas causadas por empleados ocasionales, temporales, transitorios y de firmas especializadas..</t>
    </r>
    <r>
      <rPr>
        <sz val="11"/>
        <rFont val="Arial"/>
        <family val="2"/>
      </rPr>
      <t xml:space="preserve"> Quien ofrezca mayor límite en porcentaje adicional al básico obligatorio, obtendrá la máxima calificación, los demás de manera proporcional.</t>
    </r>
  </si>
  <si>
    <r>
      <t xml:space="preserve">Límite adicional para la cobertura de Responsabilidad civil derivada de montajes, construcciones y obras civiles para el mantenimiento o ampliación de predios. </t>
    </r>
    <r>
      <rPr>
        <sz val="11"/>
        <rFont val="Arial"/>
        <family val="2"/>
      </rPr>
      <t>Se otorgará el mayor puntaje al proponente que ofrezca el mayor límite de cobertura adicional al básico obligatorio en porcentaje y los demás límites puntuarán de manera proporcional, utilizando una regla de tres.</t>
    </r>
  </si>
  <si>
    <r>
      <t xml:space="preserve">Límite adicional para la cobertura de lucro cesante. </t>
    </r>
    <r>
      <rPr>
        <sz val="11"/>
        <rFont val="Arial"/>
        <family val="2"/>
      </rPr>
      <t>Se califica con el máximo puntaje el mayor porcentaje adicional al básico obligatorio en porcentaje, los demás en forma proporcional, utilizando una regla de tres.</t>
    </r>
  </si>
  <si>
    <r>
      <t xml:space="preserve">Límite adicional para la cobertura de perjuicios extrapatrimoniales. </t>
    </r>
    <r>
      <rPr>
        <sz val="11"/>
        <rFont val="Arial"/>
        <family val="2"/>
      </rPr>
      <t>Se califica con el máximo puntaje el mayor porcentaje adicional al básico obligatorio en porcentaje, los demás en forma proporcional, utilizando una regla de tres.</t>
    </r>
  </si>
  <si>
    <r>
      <t xml:space="preserve">Límite adicional de valor asegurado al básico exigido de $6.500.000.000 evento y 12.500.000.000 en el agregado anual. </t>
    </r>
    <r>
      <rPr>
        <sz val="11"/>
        <rFont val="Arial"/>
        <family val="2"/>
      </rPr>
      <t xml:space="preserve">Se califica el límite adicional al básico obligatorio sin cobro de prima de acuerdo con lo siguiente: </t>
    </r>
  </si>
  <si>
    <r>
      <t xml:space="preserve">Ampliación del porcentaje de reconocimiento en la cobertura de costo neto financiero con respecto a títulos valores. </t>
    </r>
    <r>
      <rPr>
        <sz val="11"/>
        <rFont val="Arial"/>
        <family val="2"/>
      </rPr>
      <t>Se califica el límite en porcentaje adicional al básico obligatorio y los demás en forma proporcional, aplicando una regla de tres.</t>
    </r>
  </si>
  <si>
    <r>
      <t>No aplicación de garantías ni subjetividades.</t>
    </r>
    <r>
      <rPr>
        <sz val="11"/>
        <rFont val="Arial"/>
        <family val="2"/>
      </rPr>
      <t xml:space="preserve"> El oferente acepta la no aplicación de ninguna garantía en la póliza de Infidelidad y Riesgos Financieros. La aceptación de esta condición otorgará el puntaje ofrecido, la negación para aceptar esta condición no concederá puntaje.</t>
    </r>
  </si>
  <si>
    <r>
      <t xml:space="preserve">• Ofrecimiento de límite adicional al básico, de $6.000.000.000, exigido para el amparo de Perjuicios o detrimentos patrimoniales, </t>
    </r>
    <r>
      <rPr>
        <sz val="11"/>
        <rFont val="Arial"/>
        <family val="2"/>
      </rPr>
      <t xml:space="preserve"> sin cobro de prima. </t>
    </r>
  </si>
  <si>
    <r>
      <t xml:space="preserve">• Ofrecimiento de sublímite adicional al básico, de $3.000.000.000, </t>
    </r>
    <r>
      <rPr>
        <sz val="11"/>
        <rFont val="Arial"/>
        <family val="2"/>
      </rPr>
      <t>exigido para el amparo de Gastos de Defensa, sin cobro de prima.</t>
    </r>
  </si>
  <si>
    <r>
      <t xml:space="preserve">Cobertura de asistencia Empresarial. Sublimite $10.000.000. </t>
    </r>
    <r>
      <rPr>
        <sz val="11"/>
        <rFont val="Arial"/>
        <family val="2"/>
      </rPr>
      <t>La aceptación de esta condición otorgará el puntaje ofrecido, la negación para aceptar esta condición no concederá puntaje</t>
    </r>
  </si>
  <si>
    <r>
      <t xml:space="preserve">Faltantes de inventario - Amaparo de Infidelidad:
</t>
    </r>
    <r>
      <rPr>
        <sz val="11"/>
        <rFont val="Arial"/>
        <family val="2"/>
      </rPr>
      <t>El oferente ofrecerá la cobertura para los faltantes de inventarios atribuibles a funcionarios de INSTITUTO COLOMBIANO PARA LA EVALUACIÓN DE LA EDUCACIÓN - ICFES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</si>
  <si>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Cláusula de Bono por no Reclamación,  del 10% anual, sobre la prima neta anual, por la no existencia de siniestros durante la vigencia de la póliza. </t>
    </r>
    <r>
      <rPr>
        <sz val="11"/>
        <rFont val="Arial"/>
        <family val="2"/>
      </rPr>
      <t>La aceptación de esta condición otorgará el puntaje ofrecido, la negación para aceptar esta condición no concederá puntaje.</t>
    </r>
  </si>
  <si>
    <r>
      <t xml:space="preserve">Gastos (Honorarios de abogados y auditores). A decisión del asegurado. </t>
    </r>
    <r>
      <rPr>
        <sz val="11"/>
        <rFont val="Arial"/>
        <family val="2"/>
      </rPr>
      <t>La aceptación de esta condición otorgará el puntaje ofrecido, la negación para aceptar esta condición no concederá puntaje.</t>
    </r>
  </si>
  <si>
    <r>
      <rPr>
        <b/>
        <sz val="11"/>
        <rFont val="Arial"/>
        <family val="2"/>
      </rPr>
      <t>Cobertura para Transferencias iniciadas por voz.</t>
    </r>
    <r>
      <rPr>
        <sz val="11"/>
        <rFont val="Arial"/>
        <family val="2"/>
      </rPr>
      <t xml:space="preserve"> La aceptación de esta condición otorgará el puntaje ofrecido, la negación para aceptar esta condición no concederá puntaje.</t>
    </r>
  </si>
  <si>
    <r>
      <rPr>
        <b/>
        <sz val="11"/>
        <rFont val="Arial"/>
        <family val="2"/>
      </rPr>
      <t>Extensión de cobertura gastos de defensa.</t>
    </r>
    <r>
      <rPr>
        <sz val="11"/>
        <rFont val="Arial"/>
        <family val="2"/>
      </rPr>
      <t xml:space="preserve"> No obstante los terminos de las exclusiones antes indicadas, queda expresamante acordado y expresado que esta póliza ampara los costos y gastos de defensa, según los límites por etapas procesales establecidos en este documento, en todo tipo de procesos, incluyendo los penales siempre que se trate de delitos no dolosos; civiles; administrativos iniciados por entes de control (Procuraduría, Contraloría o similares) o; por cualquier organismo oficial; que se deriven o en los que se discuta alguna responsabilidad real o presunta relacionada directa o indirectamente con las funciones de gestión o administración de los cargos asegurados por cualquiera de los eventos indicados en los literales, b. d. e. f. g. h. i. </t>
    </r>
    <r>
      <rPr>
        <u/>
        <sz val="11"/>
        <color indexed="10"/>
        <rFont val="Arial"/>
        <family val="2"/>
      </rPr>
      <t>j, k, l, m</t>
    </r>
    <r>
      <rPr>
        <sz val="11"/>
        <rFont val="Arial"/>
        <family val="2"/>
      </rPr>
      <t xml:space="preserve"> anteriores.La aceptación de esta condición otorgará el puntaje ofrecido, la negación para aceptar esta condición no concederá puntaje.</t>
    </r>
  </si>
  <si>
    <r>
      <rPr>
        <b/>
        <sz val="11"/>
        <rFont val="Arial"/>
        <family val="2"/>
      </rPr>
      <t>Limite adicional para gastos de defensa para Investigaciones Internas.</t>
    </r>
    <r>
      <rPr>
        <sz val="11"/>
        <rFont val="Arial"/>
        <family val="2"/>
      </rPr>
      <t xml:space="preserve"> Se califica con el máximo puntaje al oferente que otorgue el mayor límite asegurado adicio nal al básico obligatorio y los demas de forma proporcional utilizando una regla de tres.</t>
    </r>
  </si>
  <si>
    <t>No aplicación de control de siniestros, para reclamaciones que no superen los $300,000,000</t>
  </si>
  <si>
    <t xml:space="preserve">La compañía acepta expresamente la no aplicación o argumentación, en caso de siniestro, de condiciones que sujeten la atención o tramite de los reclamos a cumplimiento de requisitos o exigencia de los reaseguradores o cualquier otra relacionada con control de siniestros.  </t>
  </si>
  <si>
    <t>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 La aceptación de esta condición otorgará el puntaje ofrecido, la negación para aceptar esta condición no concederá puntaje.</t>
  </si>
  <si>
    <t>OFERENTES</t>
  </si>
  <si>
    <t>LA PREVISORA S.A. COMPAÑÍA DE SEGUROS</t>
  </si>
  <si>
    <t>Se otorga 10% adicional al básico obligatorio</t>
  </si>
  <si>
    <t>Se otorga 6%</t>
  </si>
  <si>
    <t>Se autoriza hasta $1.000.000</t>
  </si>
  <si>
    <t>Se otorga</t>
  </si>
  <si>
    <t>Se otorga $2.000.000 para cualquier daño y/o pérdida derivada de los eventos cubiertos y cuyo valor individualmente considerado  y $10.000.000 para pérdidas acumuladas adicionales al básico obligatorio</t>
  </si>
  <si>
    <t>Se otorga por reembolso hasta $20.000 evento/$10.000.000 vigencia</t>
  </si>
  <si>
    <t>Se otorga hasta el 0.01% del valor asegurado</t>
  </si>
  <si>
    <t>Se otorga hasta $2.000.000 evento/$100.000.000 vigencia</t>
  </si>
  <si>
    <t>1% del valor de la pérdida indemnizable, sin mínimo</t>
  </si>
  <si>
    <t>Se otorga $100.000.000 adicional al básico</t>
  </si>
  <si>
    <t>Se otorga $100.000.000 y 15 días adicionales al básico</t>
  </si>
  <si>
    <t>Se otorga por reembolso hasta $20.000 evento / $10.000.000 vigencia</t>
  </si>
  <si>
    <t>Se otorga hasta $30.000.000</t>
  </si>
  <si>
    <t>Se otorga $2.000 y 2 días adicionales al básico</t>
  </si>
  <si>
    <t>No se otorga</t>
  </si>
  <si>
    <t>Se otorga $10.000.000 adicional al básico</t>
  </si>
  <si>
    <t xml:space="preserve">Se otorga  </t>
  </si>
  <si>
    <t>Se otorga 48 horas adicionales al básico</t>
  </si>
  <si>
    <t>Se otorga $350.000.000 adicional al básico sin cobro de prima adicional</t>
  </si>
  <si>
    <t>Se otorga al 100%</t>
  </si>
  <si>
    <t>2% del valor de la pérdida</t>
  </si>
  <si>
    <t>Sin mínimo</t>
  </si>
  <si>
    <t>No se ofrece</t>
  </si>
  <si>
    <t>Se ofrece el 5% adicional al básico</t>
  </si>
  <si>
    <t>Se ofrece el 1% adicional al básico</t>
  </si>
  <si>
    <t>Se ofrece el 20% adicional al básico</t>
  </si>
  <si>
    <t>Se ofrece</t>
  </si>
  <si>
    <t>Se ofrecen 10 días adicionales al básico</t>
  </si>
  <si>
    <t xml:space="preserve">Se ofrece  </t>
  </si>
  <si>
    <t>GRUPO 1</t>
  </si>
  <si>
    <t>RAMO</t>
  </si>
  <si>
    <t>GRUPO DE PÓLIZAS</t>
  </si>
  <si>
    <t>Tasa</t>
  </si>
  <si>
    <t xml:space="preserve">Prima Total ( incluye IVA ) </t>
  </si>
  <si>
    <t>Puntos</t>
  </si>
  <si>
    <t>Todo Riesgo Daño Material</t>
  </si>
  <si>
    <t>Responsabilidad Civil Extracontractual</t>
  </si>
  <si>
    <t>Manejo Global Entidades Estatales</t>
  </si>
  <si>
    <t>Transporte de Valores</t>
  </si>
  <si>
    <t>TOTAL</t>
  </si>
  <si>
    <t>GRUPO 2</t>
  </si>
  <si>
    <t>Infidelidad y Riesgos Financieros</t>
  </si>
  <si>
    <t>GRUPO 3</t>
  </si>
  <si>
    <t>Responsabilidad Civil Servidores Públicos</t>
  </si>
  <si>
    <t>INSTITUTO COLOMBIANO PARA LA EVALUACIÓN DE LA EDUCACIÓN - ICFES</t>
  </si>
  <si>
    <t>Automóviles</t>
  </si>
  <si>
    <t xml:space="preserve">Prima Total anual ( incluye IVA ) </t>
  </si>
  <si>
    <t>Evaluación de media aritmética - primas 400 puntos - RCSP 700 Puntos - Primas</t>
  </si>
  <si>
    <t>Consolidado Programa</t>
  </si>
  <si>
    <t>CONSOLIDADO GRUPO 1</t>
  </si>
  <si>
    <t>FACTORES</t>
  </si>
  <si>
    <t>PUNTAJE                PARCIAL</t>
  </si>
  <si>
    <t xml:space="preserve">PUNTAJE    TOTAL </t>
  </si>
  <si>
    <t>FACTOR ECONOMICO</t>
  </si>
  <si>
    <t>Todo Riesgo Daño Material                                  participacion al 30%</t>
  </si>
  <si>
    <t>Prima Ofrecida</t>
  </si>
  <si>
    <t>Menores Deducibles</t>
  </si>
  <si>
    <t>FACTOR DE CALIDAD</t>
  </si>
  <si>
    <t>Cláusula y/o Condiciones Complementarias Calificables</t>
  </si>
  <si>
    <t>CONSOLIDADO GRUPO 2</t>
  </si>
  <si>
    <t>INFIDELIDAD Y RIESGOS FINANCIEROS</t>
  </si>
  <si>
    <t>Infidelidad y Riesgos Financieros                       participación al 100%</t>
  </si>
  <si>
    <t>CONSOLIDADO GRUPO 3</t>
  </si>
  <si>
    <t>RESPONSABILIDAD CIVIL SERVIDORES PUBLICOS</t>
  </si>
  <si>
    <t>Automóviles             participación al 20%</t>
  </si>
  <si>
    <t>Manejo Global Entidades Públicas participación al 20%</t>
  </si>
  <si>
    <t>Responsabilidad Civil Extracontractual   participación al 20%</t>
  </si>
  <si>
    <t>Transporte de Valores  participación al 10%</t>
  </si>
  <si>
    <t>Responsabilidad Civil Servidores Públicos                                            participación al 100%</t>
  </si>
  <si>
    <t>Responsabilidad Civil Servidores Públicos                                           participación al 100%</t>
  </si>
  <si>
    <t>Responsabilidad Civil Servidores Públicos                                             participación al 100%</t>
  </si>
  <si>
    <t>PUNTAJE TOTAL</t>
  </si>
  <si>
    <t>GRUPO 1 (Todo riesgo daño material, Manejo global, Responsabilidad civil extracontractual, Transporte de valores y Automóviles)</t>
  </si>
  <si>
    <t>GRUPO 2 (Infidelidad y riesgos financieros)</t>
  </si>
  <si>
    <t>GRUPO 3 (Responsabilidad civil servidores públicos)</t>
  </si>
  <si>
    <t>INFORME DE EVALUACIÓN ELABORADO POR:</t>
  </si>
  <si>
    <t>AON RISK SERVICES COLOMBIA S.A.</t>
  </si>
  <si>
    <t xml:space="preserve">NESTOR HERNANDO GUERRA RIVERA </t>
  </si>
  <si>
    <t>INSTITUTO COLOMBIANO PARA LA EVALUACIÓN DE LA EDUCACIÓN - ICFES                                                                                                                                                                                                                                      INVITACIÓN CERRADA No. 005 DE 2017</t>
  </si>
  <si>
    <t>MAPFRE SEGUROS GENERALES DE COLOMBIA S.A.</t>
  </si>
  <si>
    <t>Se otorga, 15% incluido el límite básico obligatorio</t>
  </si>
  <si>
    <t>Se otorga, hasta el 20%</t>
  </si>
  <si>
    <t xml:space="preserve">Se otorga hasta 10 años </t>
  </si>
  <si>
    <t>Se otorga , para reparaciones cuyo valor no exeda $20.000.000</t>
  </si>
  <si>
    <t>Se otorga $150.000.000 incluido el límite básico obligatorio</t>
  </si>
  <si>
    <t xml:space="preserve">Se otorga </t>
  </si>
  <si>
    <t>1% sobre el valor asegurado del bien afectado sin mímimo</t>
  </si>
  <si>
    <t>1% sobre el valor de la pérdida sin mínimo</t>
  </si>
  <si>
    <t xml:space="preserve">1% sobre el valor de la pérdida  </t>
  </si>
  <si>
    <t>1% sobre el valor de la pérdida</t>
  </si>
  <si>
    <t>Se otorga $900.000.000 /$900.000.000/$1.800.000.000 incluido el límite básico obligatorio</t>
  </si>
  <si>
    <t>Se otorga $250.000.000 y término de 120 días, incluido el límite básico obligatorio</t>
  </si>
  <si>
    <t>Se otorga, según condiciones Mapfre</t>
  </si>
  <si>
    <t>Se otorga $5.000.000 por ocupante y hasta cuatro (4) eventos durante la vigencia de la póliza</t>
  </si>
  <si>
    <t>Se otorga $40.000 diarios por 70 días, incluido el límite básico obligatorio</t>
  </si>
  <si>
    <t>Se otorga $800.000.000 incluido el básico obligatorio</t>
  </si>
  <si>
    <t>Se otorga hasta el 100% del límite ofrecido</t>
  </si>
  <si>
    <t>Se otorga sublimite $50.000.000 evento/vigencia</t>
  </si>
  <si>
    <t xml:space="preserve">1% sobre el valor de la pérdida </t>
  </si>
  <si>
    <t>Se otorga, $11.000.000.000 incluido el básico obligatorio</t>
  </si>
  <si>
    <t>Se otorga $50% del límite asegurado ofrecido, incluido el básico obligatorio</t>
  </si>
  <si>
    <t>Se otorga $70% del límite asegurado ofrecido, incluido el básico obligatorio</t>
  </si>
  <si>
    <t>Sublimite del 30% del valor asegurado por evento y 50% del valor asegurado por vigencia, incluido el límite básico obligatorio</t>
  </si>
  <si>
    <t>Sublimite de 15% del límite asegurado por persona, 25% del límite asegurado por evento y 35% del límite asegurado por vigencia, incluido el límite básico obligatorio</t>
  </si>
  <si>
    <t xml:space="preserve">Sublimite hasta el 15% del límite asegurado por evento y 50% del límite asegurado por vigencia, incluido el límite básico </t>
  </si>
  <si>
    <t>Se otorga 35% del límite asegurado ofrecido incluido el básico obligatorio</t>
  </si>
  <si>
    <t>Se otorga 40% del límite asegurado ofrecido incluido el básico obligatorio</t>
  </si>
  <si>
    <t>Se otorga 60% del límite asegurado ofrecido incluido el básico obligatorio</t>
  </si>
  <si>
    <t>Se otorga $15.000.000 incluido el límite básico obligatorio</t>
  </si>
  <si>
    <t>Se otorga hasta 84 horas incluido el límite básico obligatorio</t>
  </si>
  <si>
    <t>Se otorga siempre y cuando las consignaciones se realicen en el horario adicional de las entidades bancarias</t>
  </si>
  <si>
    <t>Se otorga hasta una (1) vez con cobro de prima adicional a prorrata</t>
  </si>
  <si>
    <t>Se otorga sublimite de $50.000.000 evento/vigencia</t>
  </si>
  <si>
    <t>Se otorga $8.500.000.000 evento/$14.500.000.000 agregado anual, incluido el límite básico obligatorio</t>
  </si>
  <si>
    <t>Se otorga incluido el límite básico obligatorio, tasa mensual 2% límite máximo de indemnización por mes $100.000.000, Límite máximo de indemnización por vigencia $900.000.000</t>
  </si>
  <si>
    <t>Se otorga 75 días</t>
  </si>
  <si>
    <t xml:space="preserve">Se otorga 100 días incluido el límite básico obligatorio </t>
  </si>
  <si>
    <t>Se otorga 10 días</t>
  </si>
  <si>
    <t>Se otorga sublimite $1.000.000.000 incluido el básico obligatorio</t>
  </si>
  <si>
    <t>Se otorga hasta hasta el 50% del límite asegurado contratado evento/vigencia</t>
  </si>
  <si>
    <t>Se otorga $500.000.000 adicionales al límite básico obligatorio</t>
  </si>
  <si>
    <t>Se otorga $200.000.000 adicionales al límite básico obligatorio</t>
  </si>
  <si>
    <t>Se otorga $2.500.000 adicionales al límite básico obligatorio</t>
  </si>
  <si>
    <t>Se otorgan 30 días adicionales al básico obligatorio</t>
  </si>
  <si>
    <t>Se otorga límite máximo $7.500.000 por persona por investigación. Límite por evento $75.000.000. Límite Agregado anual $450.000.000 incluido el límite básico obligatorio</t>
  </si>
  <si>
    <t>UNIÓN TEMPORAL AXA COLPATRIA SEGUROS S.A. - SEGUROS GENERALES SURAMERICANA S.A.</t>
  </si>
  <si>
    <t>Se otorga un 10% adicional al básico obligatorio</t>
  </si>
  <si>
    <t>Se otorga 10%</t>
  </si>
  <si>
    <t>Se otorga hasta 8 años de acuerdo a tabla sugerida</t>
  </si>
  <si>
    <t>Se otorga con sublimite de $20.000.000</t>
  </si>
  <si>
    <t>Se otorga $1.000.000 adicional por evento y $5.000.000 al acumulado adicional al obligatorio</t>
  </si>
  <si>
    <t>No</t>
  </si>
  <si>
    <t>Se otorga con sublimite de $10.000.000</t>
  </si>
  <si>
    <t>1% sobre la pérdida</t>
  </si>
  <si>
    <t>1 SMMLV</t>
  </si>
  <si>
    <t>Se otorga $50.000.000 adicionales al básico</t>
  </si>
  <si>
    <t>Se otorga 50% adicional para empleados no identificados, para faltantes de inventario, no se otorga límite adicional</t>
  </si>
  <si>
    <t>Se otorga 1 restablecimiento al 100%</t>
  </si>
  <si>
    <t>Se otorga límite adicional del 50%</t>
  </si>
  <si>
    <t>Se otorga $200.000.000/$200.000.000/$400.000.000 adicionales al básico</t>
  </si>
  <si>
    <t>Se otorga $100.000.000 y 30 días adicionales al básico</t>
  </si>
  <si>
    <t>Se otorga con sublimite de $3.000.000</t>
  </si>
  <si>
    <t>Se otorga para pérdidas parciales para vehículos livianos y por 10 días. Excluye blindados y aplica voucher</t>
  </si>
  <si>
    <t>Se otorga cobertura de muerte accidental para el conductor con sublimite $50.000.000</t>
  </si>
  <si>
    <t xml:space="preserve">No </t>
  </si>
  <si>
    <t>Se otorga $5.000.000 adicionales</t>
  </si>
  <si>
    <t>Se otorga 3 horas adicionales</t>
  </si>
  <si>
    <t>Se otorga 1 restablecimiento</t>
  </si>
  <si>
    <t>Se otorga un adicional de $1.000.000.000</t>
  </si>
  <si>
    <t>Se otorga un adicional del 5%</t>
  </si>
  <si>
    <t>Se otorga un adicional del 10%</t>
  </si>
  <si>
    <t>Se otorga un adicional del 1% del valor asegurado por evento y 2% del valor asegurado por vigencia</t>
  </si>
  <si>
    <t>Se otorga límite adicional al básico de $2.000.000.000 y en el agregado anual $2.000.000.000</t>
  </si>
  <si>
    <t>Se otorga 0.5% adicional al básico</t>
  </si>
  <si>
    <t>Se otorgan 30 días adicionales al básico</t>
  </si>
  <si>
    <t>Se otorgan 15 días</t>
  </si>
  <si>
    <t>Se otorga límite adicional al básico de $200.000.000</t>
  </si>
  <si>
    <t>Se otorga un límite del 30% del límite contratado</t>
  </si>
  <si>
    <t>Se otorga adicional al básico $2.000.000 por persona, $20.000.000 por evento y $200.000.000 en el agregado anual</t>
  </si>
  <si>
    <t>UNIÓN TEMPORAL QBE SEGUROS S.A. - ALLIANZ SEGUROS S.A.</t>
  </si>
  <si>
    <t>Se otorga un 20%</t>
  </si>
  <si>
    <t>Se otorga a partir de 8 años</t>
  </si>
  <si>
    <t>Se otorga un límite de $10.000.000 evento $30.000.000 vigencia</t>
  </si>
  <si>
    <t xml:space="preserve">Se otorga un límite adicional de $10.000.000 al básico </t>
  </si>
  <si>
    <t>1% sobre el valor de la pérdida indemnizable</t>
  </si>
  <si>
    <t>Se otorga un límite adicional de $100.000.000 evento/vigencia</t>
  </si>
  <si>
    <t>Se otorga un límite adicional de 15% del límite asegurado</t>
  </si>
  <si>
    <t>Se otorga un límite adicional de $10.000.000</t>
  </si>
  <si>
    <t>Se otorga 8 horas adicionales</t>
  </si>
  <si>
    <t>Se otorga un restablecimiento</t>
  </si>
  <si>
    <t>Se otorga un límite adicional al básico de $500.000.000</t>
  </si>
  <si>
    <t>Se otorga un límite de $100.000.000 adicionales al básico</t>
  </si>
  <si>
    <t>En caso de siniestros por pérdida parcial daños o hurto que requiera la inmovilización del vehículo o por pérdida total, la compañía se compromete a brindar un vehículo de reemplazo por un término de siete días corrientes y libre de kilometraje. Aplica para (Bogotá, Cali, Medellín, Bucaramenga y Barranquilla, Cartagena, Armenia, Manizales, Pereira e Ibagué). ünicamente Livianos de placa particular.</t>
  </si>
  <si>
    <t>Se otorga un límite de $15.000.000 evento/vigencia</t>
  </si>
  <si>
    <t>Se otorga límite adicional al básico de $5.000  con 30 días</t>
  </si>
  <si>
    <t>Se otorga un límite adicional de $1.000.000.000 al básico</t>
  </si>
  <si>
    <t>Se otorga un límite adicional del 10% adicional al básico</t>
  </si>
  <si>
    <t>Se otorga un límite de 15% adicional al básico evento/vigencia</t>
  </si>
  <si>
    <t>Se otorga un sublimite adicionalal básico del 5% del valor asegurado por evento y 5% del valor asegurado por vigencia</t>
  </si>
  <si>
    <t>Se otorga un sublimite adicionalal básico del 2% del límite asegurado por persona y 5% del valor asegurado por evento y 15% del límite asegurado por vigencia</t>
  </si>
  <si>
    <t>Se otorga un sublimite adicional al básico de 5% evento/5% vigencia</t>
  </si>
  <si>
    <t>Se otorga un 10% adicional al básico</t>
  </si>
  <si>
    <t>Se otorga un 10% evento/vigencia, adicional al básico</t>
  </si>
  <si>
    <t>Se otorga un límite de $160.000.000 adicional al básico</t>
  </si>
  <si>
    <t>Se otorga un límite de $2.000.000 adicionales al básico</t>
  </si>
  <si>
    <t>Se otorga 10 días adicionales al básico</t>
  </si>
  <si>
    <t>Se otorga $500.000 adicional por persona. $2.000.000 adicional por evento y $5.000.000 adicional en el agregado</t>
  </si>
  <si>
    <t>1.35%0</t>
  </si>
  <si>
    <t>2.50%0</t>
  </si>
  <si>
    <t>Vrs</t>
  </si>
  <si>
    <t>1.65%0</t>
  </si>
  <si>
    <t>3.50%0</t>
  </si>
  <si>
    <t>vrs</t>
  </si>
  <si>
    <t>UNIÓN TEMPORAL GENERALI COLOMBIA SEGUROS GENERALES S.A. - ASEGURADORA SOLIDARIA DE COLOMBIA</t>
  </si>
  <si>
    <t>Se otorga el 5% adicional al básico, para un total del 15%</t>
  </si>
  <si>
    <t>Se oferta hasta el 20% para terremoto, temblor, erupción volcánica . Para los otros eventos de la naturaleza hasta $500.000.000</t>
  </si>
  <si>
    <t>Hasta 8 años se aplicará el 0% mas de 8 años, el 10% y acumulado el 50%</t>
  </si>
  <si>
    <t>Se otorga $100.000.000</t>
  </si>
  <si>
    <t>Se otorga únicamente para equipo eléctrico y electrónico</t>
  </si>
  <si>
    <t>Se otorga un límite agregado total de $200.000.000</t>
  </si>
  <si>
    <t>Se otorga $20.000.000 evento/vigencia</t>
  </si>
  <si>
    <t>Se otorga un (1) restablecimiento con cobro de prima</t>
  </si>
  <si>
    <t>Se otorga un porcentaje del 20% adicional al básico para un porcentaje total del 55%</t>
  </si>
  <si>
    <t>Se otorga un porcentaje del 20% adicional al básico para un porcentaje total del 50%</t>
  </si>
  <si>
    <t>Se otorga unos porcentajes del 4% por persona, 10% por evento y 20% por vigencia, para unos porcentajes adicionales totales del 5% por persona, 15% por evento y 40% por vigencia</t>
  </si>
  <si>
    <t>Se otorga un porcentaje del 10% adicional al básico, para un porcentaje total del 40% del límite asegurado</t>
  </si>
  <si>
    <t>Se otorga un porcentaje del 20% adicional al básico, para un porcentaje total del 40% del límite asegurado</t>
  </si>
  <si>
    <t xml:space="preserve">Se otorga $150.000.000 </t>
  </si>
  <si>
    <t>Se otorga cuarenta y ocho (48) horas adicionales al básico para un total de ciento veinte (120) horas</t>
  </si>
  <si>
    <t>Se otorga cien (100) restablecimientos con cobro de prima</t>
  </si>
  <si>
    <t>Se otorga incluido el básico hasta 200 millones, plazo de aviso 120 días</t>
  </si>
  <si>
    <t>Se otorga un 15% adicional al básico obligatorio</t>
  </si>
  <si>
    <r>
      <t>Gastos para la adecuación de suelos y terrenos que lleguen a afectarse como consecuencia de un Temblor, Terremoto, erupción volcánica y/o otros eventos de la naturaleza</t>
    </r>
    <r>
      <rPr>
        <sz val="11"/>
        <rFont val="Arial"/>
        <family val="2"/>
      </rPr>
      <t>. Se califica de acuerdo con los siguientes rangos de porcentaje aplicados al valor total asegurado para edificios:
Superior a 5% y hasta 10% = 10 Puntos
Superioa a 10% y hasta 15%= 20 Puntos
Superior a 15% y hasta 20% = 40 Puntos</t>
    </r>
  </si>
  <si>
    <t>Se otorga sin aplicación de demérito por uso y/o mejora tecnológica para reclamaciones por daño interno en bienes relacionados con equipos eléctrico y electrónicos</t>
  </si>
  <si>
    <t>CHUBB SEGUROS COLOMBIA S.A.</t>
  </si>
  <si>
    <t>Se otorga $500.000.000 adicional al básico exigido</t>
  </si>
  <si>
    <t>Se otorga $200.000.000 adicional al básico exigido</t>
  </si>
  <si>
    <t>Se otorga $2.500.000 al básico exigido para cada uno de los procesos y etapas</t>
  </si>
  <si>
    <t>Se otorga cobertura para reclamaciones resultantes en la falla en el mantenimiento o la contratación de seguros: Sublimite de un $1.000.000, excluye estimación y tipificación de los riesgos</t>
  </si>
  <si>
    <t>Se otorga $5.000.000 millones por persona, $50.000.000 millones por evento, $300.000.000 millones vigencia</t>
  </si>
  <si>
    <t>Se otorga hasta un límite máximo de $50.000.000 evento/vigencia</t>
  </si>
  <si>
    <t>Se otorga hasta $100.000.000 evento/vigencia</t>
  </si>
  <si>
    <t>Se otorga $15.000.000 y hasta tres (3) eventos durante la vigencia de la póliza</t>
  </si>
  <si>
    <t>Se otorga 30 días adicionales al básico exigido</t>
  </si>
  <si>
    <t>MEDIA ARITMETICA ALTA</t>
  </si>
  <si>
    <t>TASA REPRESENTATIVA DEL MERCADO</t>
  </si>
  <si>
    <t>NO PRESENTÓ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</si>
</sst>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quot;$&quot;\ * #,##0.00_ ;_ &quot;$&quot;\ * \-#,##0.00_ ;_ &quot;$&quot;\ * &quot;-&quot;??_ ;_ @_ "/>
    <numFmt numFmtId="165" formatCode="_ * #,##0.00_ ;_ * \-#,##0.00_ ;_ * &quot;-&quot;??_ ;_ @_ "/>
    <numFmt numFmtId="166" formatCode="&quot;$&quot;\ #,##0"/>
    <numFmt numFmtId="167" formatCode="General\ &quot;Puntos&quot;"/>
    <numFmt numFmtId="168" formatCode="_(&quot;$&quot;\ * #,##0_);_(&quot;$&quot;\ * \(#,##0\);_(&quot;$&quot;\ * &quot;-&quot;??_);_(@_)"/>
    <numFmt numFmtId="169" formatCode="&quot;$&quot;\ #,##0.00"/>
  </numFmts>
  <fonts count="43" x14ac:knownFonts="1">
    <font>
      <sz val="10"/>
      <name val="Arial"/>
    </font>
    <font>
      <sz val="10"/>
      <name val="Arial"/>
    </font>
    <font>
      <b/>
      <sz val="11"/>
      <name val="Arial"/>
      <family val="2"/>
    </font>
    <font>
      <sz val="11"/>
      <name val="Arial"/>
      <family val="2"/>
    </font>
    <font>
      <sz val="8"/>
      <name val="Arial"/>
      <family val="2"/>
    </font>
    <font>
      <b/>
      <sz val="10"/>
      <name val="Arial"/>
      <family val="2"/>
    </font>
    <font>
      <sz val="10"/>
      <name val="Arial"/>
      <family val="2"/>
    </font>
    <font>
      <sz val="8"/>
      <name val="Arial"/>
      <family val="2"/>
    </font>
    <font>
      <b/>
      <sz val="11"/>
      <color indexed="8"/>
      <name val="Arial"/>
      <family val="2"/>
    </font>
    <font>
      <sz val="11"/>
      <color indexed="8"/>
      <name val="Arial"/>
      <family val="2"/>
    </font>
    <font>
      <b/>
      <sz val="11"/>
      <color indexed="9"/>
      <name val="Arial"/>
      <family val="2"/>
    </font>
    <font>
      <sz val="10"/>
      <color indexed="9"/>
      <name val="Arial"/>
      <family val="2"/>
    </font>
    <font>
      <sz val="11"/>
      <name val="Verdana"/>
      <family val="2"/>
    </font>
    <font>
      <b/>
      <sz val="14"/>
      <color indexed="9"/>
      <name val="Arial"/>
      <family val="2"/>
    </font>
    <font>
      <b/>
      <sz val="16"/>
      <color indexed="9"/>
      <name val="Arial"/>
      <family val="2"/>
    </font>
    <font>
      <sz val="8"/>
      <color indexed="9"/>
      <name val="Arial"/>
      <family val="2"/>
    </font>
    <font>
      <b/>
      <sz val="12"/>
      <color indexed="9"/>
      <name val="Arial"/>
      <family val="2"/>
    </font>
    <font>
      <u/>
      <sz val="11"/>
      <color indexed="10"/>
      <name val="Arial"/>
      <family val="2"/>
    </font>
    <font>
      <b/>
      <sz val="10"/>
      <color indexed="9"/>
      <name val="Arial"/>
      <family val="2"/>
    </font>
    <font>
      <b/>
      <sz val="12"/>
      <name val="Arial"/>
      <family val="2"/>
    </font>
    <font>
      <b/>
      <sz val="9"/>
      <color indexed="9"/>
      <name val="Arial"/>
      <family val="2"/>
    </font>
    <font>
      <sz val="9"/>
      <name val="Arial"/>
      <family val="2"/>
    </font>
    <font>
      <sz val="12"/>
      <name val="Arial"/>
      <family val="2"/>
    </font>
    <font>
      <sz val="14"/>
      <name val="Arial"/>
      <family val="2"/>
    </font>
    <font>
      <b/>
      <sz val="14"/>
      <name val="Arial"/>
      <family val="2"/>
    </font>
    <font>
      <sz val="11"/>
      <color theme="1"/>
      <name val="Calibri"/>
      <family val="2"/>
      <scheme val="minor"/>
    </font>
    <font>
      <sz val="11"/>
      <color theme="0"/>
      <name val="Calibri"/>
      <family val="2"/>
      <scheme val="minor"/>
    </font>
    <font>
      <b/>
      <sz val="11"/>
      <color theme="1"/>
      <name val="Calibri"/>
      <family val="2"/>
      <scheme val="minor"/>
    </font>
    <font>
      <b/>
      <sz val="12"/>
      <color theme="0"/>
      <name val="Arial"/>
      <family val="2"/>
    </font>
    <font>
      <sz val="11"/>
      <color theme="0"/>
      <name val="Arial"/>
      <family val="2"/>
    </font>
    <font>
      <b/>
      <sz val="11"/>
      <color theme="0"/>
      <name val="Arial"/>
      <family val="2"/>
    </font>
    <font>
      <b/>
      <sz val="14"/>
      <color rgb="FFFF0000"/>
      <name val="Arial"/>
      <family val="2"/>
    </font>
    <font>
      <b/>
      <sz val="14"/>
      <color rgb="FFC00000"/>
      <name val="Arial"/>
      <family val="2"/>
    </font>
    <font>
      <sz val="10"/>
      <color rgb="FFC00000"/>
      <name val="Arial"/>
      <family val="2"/>
    </font>
    <font>
      <b/>
      <sz val="10"/>
      <color theme="0"/>
      <name val="Arial"/>
      <family val="2"/>
    </font>
    <font>
      <b/>
      <sz val="14"/>
      <color theme="0"/>
      <name val="Arial"/>
      <family val="2"/>
    </font>
    <font>
      <b/>
      <sz val="10"/>
      <color rgb="FFFF0000"/>
      <name val="Arial"/>
      <family val="2"/>
    </font>
    <font>
      <sz val="10"/>
      <color rgb="FFFF0000"/>
      <name val="Arial"/>
      <family val="2"/>
    </font>
    <font>
      <b/>
      <sz val="16"/>
      <color rgb="FFC00000"/>
      <name val="Arial"/>
      <family val="2"/>
    </font>
    <font>
      <b/>
      <sz val="16"/>
      <color rgb="FFFF0000"/>
      <name val="Arial"/>
      <family val="2"/>
    </font>
    <font>
      <sz val="14"/>
      <color theme="0"/>
      <name val="Arial"/>
      <family val="2"/>
    </font>
    <font>
      <sz val="16"/>
      <color rgb="FFFF0000"/>
      <name val="Arial"/>
      <family val="2"/>
    </font>
    <font>
      <sz val="8"/>
      <color theme="0"/>
      <name val="Arial"/>
      <family val="2"/>
    </font>
  </fonts>
  <fills count="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9"/>
        <bgColor indexed="26"/>
      </patternFill>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bgColor indexed="26"/>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58"/>
      </top>
      <bottom style="thin">
        <color indexed="58"/>
      </bottom>
      <diagonal/>
    </border>
    <border>
      <left style="medium">
        <color indexed="64"/>
      </left>
      <right style="medium">
        <color indexed="64"/>
      </right>
      <top style="thin">
        <color indexed="58"/>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4">
    <xf numFmtId="0" fontId="0"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323">
    <xf numFmtId="0" fontId="0" fillId="0" borderId="0" xfId="0"/>
    <xf numFmtId="0" fontId="3"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8" applyFont="1" applyFill="1" applyAlignment="1">
      <alignment horizontal="justify" vertical="center" wrapText="1"/>
    </xf>
    <xf numFmtId="0" fontId="3" fillId="0" borderId="0" xfId="11" applyFont="1" applyFill="1" applyAlignment="1">
      <alignment horizontal="justify" vertical="center" wrapText="1"/>
    </xf>
    <xf numFmtId="167" fontId="3" fillId="0" borderId="1" xfId="11" applyNumberFormat="1" applyFont="1" applyFill="1" applyBorder="1" applyAlignment="1">
      <alignment vertical="top" wrapText="1"/>
    </xf>
    <xf numFmtId="167" fontId="2" fillId="0" borderId="1" xfId="11" applyNumberFormat="1" applyFont="1" applyFill="1" applyBorder="1" applyAlignment="1">
      <alignment vertical="top" wrapText="1"/>
    </xf>
    <xf numFmtId="167" fontId="2" fillId="0" borderId="1" xfId="11" applyNumberFormat="1" applyFont="1" applyFill="1" applyBorder="1" applyAlignment="1">
      <alignment horizontal="center" vertical="top" wrapText="1"/>
    </xf>
    <xf numFmtId="167" fontId="3" fillId="0" borderId="1" xfId="11" applyNumberFormat="1" applyFont="1" applyFill="1" applyBorder="1" applyAlignment="1">
      <alignment horizontal="center" vertical="top" wrapText="1"/>
    </xf>
    <xf numFmtId="0" fontId="2" fillId="0" borderId="0" xfId="0" applyFont="1" applyFill="1" applyAlignment="1">
      <alignment horizontal="justify" vertical="center" wrapText="1"/>
    </xf>
    <xf numFmtId="0" fontId="12" fillId="0" borderId="0" xfId="9" applyFont="1" applyFill="1" applyAlignment="1">
      <alignment vertical="center" wrapText="1"/>
    </xf>
    <xf numFmtId="167" fontId="8" fillId="0" borderId="1" xfId="8" applyNumberFormat="1" applyFont="1" applyFill="1" applyBorder="1" applyAlignment="1">
      <alignment vertical="top" wrapText="1"/>
    </xf>
    <xf numFmtId="167" fontId="9" fillId="0" borderId="1" xfId="8" applyNumberFormat="1" applyFont="1" applyFill="1" applyBorder="1" applyAlignment="1">
      <alignment vertical="top" wrapText="1"/>
    </xf>
    <xf numFmtId="0" fontId="3" fillId="5" borderId="0" xfId="0" applyFont="1" applyFill="1" applyAlignment="1">
      <alignment horizontal="justify" vertical="center" wrapText="1"/>
    </xf>
    <xf numFmtId="0" fontId="28" fillId="6"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3" fillId="7" borderId="4" xfId="11" applyFont="1" applyFill="1" applyBorder="1" applyAlignment="1">
      <alignment horizontal="center" vertical="center" wrapText="1"/>
    </xf>
    <xf numFmtId="0" fontId="29" fillId="6" borderId="4" xfId="11" applyFont="1" applyFill="1" applyBorder="1" applyAlignment="1">
      <alignment horizontal="center" vertical="center" wrapText="1"/>
    </xf>
    <xf numFmtId="0" fontId="3" fillId="0" borderId="4" xfId="11" applyFont="1" applyFill="1" applyBorder="1" applyAlignment="1">
      <alignment horizontal="center" vertical="center" wrapText="1"/>
    </xf>
    <xf numFmtId="2" fontId="3" fillId="0" borderId="4" xfId="11" applyNumberFormat="1" applyFont="1" applyFill="1" applyBorder="1" applyAlignment="1">
      <alignment horizontal="center" vertical="center" wrapText="1"/>
    </xf>
    <xf numFmtId="0" fontId="30" fillId="6" borderId="5" xfId="0" applyFont="1" applyFill="1" applyBorder="1" applyAlignment="1">
      <alignment horizontal="center"/>
    </xf>
    <xf numFmtId="0" fontId="30" fillId="6" borderId="5" xfId="0" applyFont="1" applyFill="1" applyBorder="1"/>
    <xf numFmtId="2" fontId="30" fillId="6" borderId="5" xfId="0" applyNumberFormat="1" applyFont="1" applyFill="1" applyBorder="1" applyAlignment="1">
      <alignment horizontal="center"/>
    </xf>
    <xf numFmtId="0" fontId="2" fillId="0" borderId="4" xfId="0" applyFont="1" applyFill="1" applyBorder="1" applyAlignment="1">
      <alignment vertical="top" wrapText="1"/>
    </xf>
    <xf numFmtId="0" fontId="6" fillId="0" borderId="4" xfId="0" applyFont="1" applyFill="1" applyBorder="1" applyAlignment="1">
      <alignment vertical="top" wrapText="1"/>
    </xf>
    <xf numFmtId="0" fontId="6" fillId="7" borderId="4" xfId="0" applyFont="1" applyFill="1" applyBorder="1" applyAlignment="1">
      <alignment vertical="top" wrapText="1"/>
    </xf>
    <xf numFmtId="0" fontId="6" fillId="7" borderId="4" xfId="0" applyFont="1" applyFill="1" applyBorder="1" applyAlignment="1">
      <alignment wrapText="1"/>
    </xf>
    <xf numFmtId="0" fontId="3" fillId="7" borderId="6" xfId="0" applyFont="1" applyFill="1" applyBorder="1" applyAlignment="1">
      <alignment horizontal="justify" vertical="center" wrapText="1"/>
    </xf>
    <xf numFmtId="0" fontId="3" fillId="0" borderId="4" xfId="0" applyFont="1" applyFill="1" applyBorder="1" applyAlignment="1">
      <alignment horizontal="left" vertical="top" wrapText="1" indent="1"/>
    </xf>
    <xf numFmtId="167" fontId="3" fillId="0" borderId="4" xfId="0" applyNumberFormat="1" applyFont="1" applyFill="1" applyBorder="1" applyAlignment="1">
      <alignment vertical="top" wrapText="1"/>
    </xf>
    <xf numFmtId="2" fontId="3" fillId="7" borderId="4" xfId="11" applyNumberFormat="1" applyFont="1" applyFill="1" applyBorder="1" applyAlignment="1">
      <alignment horizontal="center" vertical="center" wrapText="1"/>
    </xf>
    <xf numFmtId="0" fontId="2" fillId="0" borderId="4" xfId="0" applyFont="1" applyFill="1" applyBorder="1" applyAlignment="1">
      <alignment horizontal="left" vertical="top" wrapText="1" indent="1"/>
    </xf>
    <xf numFmtId="167" fontId="2" fillId="0" borderId="4" xfId="0" applyNumberFormat="1" applyFont="1" applyFill="1" applyBorder="1" applyAlignment="1">
      <alignment vertical="top" wrapText="1"/>
    </xf>
    <xf numFmtId="0" fontId="3" fillId="0" borderId="4" xfId="0" applyFont="1" applyFill="1" applyBorder="1" applyAlignment="1">
      <alignment vertical="center" wrapText="1"/>
    </xf>
    <xf numFmtId="0" fontId="3" fillId="7" borderId="4" xfId="0" applyFont="1" applyFill="1" applyBorder="1" applyAlignment="1">
      <alignment vertical="center" wrapText="1"/>
    </xf>
    <xf numFmtId="0" fontId="10" fillId="6" borderId="4" xfId="0" applyFont="1" applyFill="1" applyBorder="1" applyAlignment="1">
      <alignment vertical="top" wrapText="1"/>
    </xf>
    <xf numFmtId="0" fontId="11" fillId="6" borderId="4" xfId="0" applyFont="1" applyFill="1" applyBorder="1" applyAlignment="1">
      <alignment wrapText="1"/>
    </xf>
    <xf numFmtId="0" fontId="3" fillId="0" borderId="4" xfId="0" applyFont="1" applyFill="1" applyBorder="1" applyAlignment="1">
      <alignment wrapText="1"/>
    </xf>
    <xf numFmtId="0" fontId="9" fillId="0" borderId="4" xfId="0" applyFont="1" applyFill="1" applyBorder="1" applyAlignment="1">
      <alignment horizontal="left" vertical="top" wrapText="1" indent="1"/>
    </xf>
    <xf numFmtId="2" fontId="30" fillId="6" borderId="5" xfId="0" applyNumberFormat="1" applyFont="1" applyFill="1" applyBorder="1" applyAlignment="1">
      <alignment horizontal="center" vertical="center"/>
    </xf>
    <xf numFmtId="0" fontId="3" fillId="0" borderId="4" xfId="11" applyFont="1" applyFill="1" applyBorder="1" applyAlignment="1">
      <alignment horizontal="left" vertical="center" wrapText="1"/>
    </xf>
    <xf numFmtId="0" fontId="30" fillId="6" borderId="4" xfId="11" applyFont="1" applyFill="1" applyBorder="1" applyAlignment="1">
      <alignment horizontal="center" vertical="center" wrapText="1"/>
    </xf>
    <xf numFmtId="0" fontId="3" fillId="6" borderId="4" xfId="11" applyFont="1" applyFill="1" applyBorder="1" applyAlignment="1">
      <alignment horizontal="center" vertical="center" wrapText="1"/>
    </xf>
    <xf numFmtId="2" fontId="3" fillId="6" borderId="4" xfId="11" applyNumberFormat="1" applyFont="1" applyFill="1" applyBorder="1" applyAlignment="1">
      <alignment horizontal="center" vertical="center" wrapText="1"/>
    </xf>
    <xf numFmtId="0" fontId="3" fillId="5" borderId="4" xfId="11" applyFont="1" applyFill="1" applyBorder="1" applyAlignment="1">
      <alignment horizontal="center" vertical="center" wrapText="1"/>
    </xf>
    <xf numFmtId="168" fontId="3" fillId="5" borderId="4" xfId="7" applyNumberFormat="1" applyFont="1" applyFill="1" applyBorder="1" applyAlignment="1">
      <alignment horizontal="center" vertical="center" wrapText="1"/>
    </xf>
    <xf numFmtId="2" fontId="3" fillId="5" borderId="4" xfId="11" applyNumberFormat="1" applyFont="1" applyFill="1" applyBorder="1" applyAlignment="1">
      <alignment horizontal="center" vertical="center" wrapText="1"/>
    </xf>
    <xf numFmtId="168" fontId="3" fillId="0" borderId="4" xfId="7" applyNumberFormat="1" applyFont="1" applyFill="1" applyBorder="1" applyAlignment="1">
      <alignment horizontal="center" vertical="center" wrapText="1"/>
    </xf>
    <xf numFmtId="0" fontId="30" fillId="0" borderId="0" xfId="0" applyFont="1"/>
    <xf numFmtId="0" fontId="30" fillId="6" borderId="7" xfId="0" applyFont="1" applyFill="1" applyBorder="1" applyAlignment="1">
      <alignment vertical="center" wrapText="1"/>
    </xf>
    <xf numFmtId="0" fontId="30" fillId="6" borderId="8" xfId="0" applyFont="1" applyFill="1" applyBorder="1" applyAlignment="1">
      <alignment vertical="center" wrapText="1"/>
    </xf>
    <xf numFmtId="0" fontId="26" fillId="6" borderId="8" xfId="0" applyFont="1" applyFill="1" applyBorder="1"/>
    <xf numFmtId="0" fontId="26" fillId="6" borderId="9" xfId="0" applyFont="1" applyFill="1" applyBorder="1"/>
    <xf numFmtId="0" fontId="0" fillId="6" borderId="10" xfId="0" applyFill="1" applyBorder="1"/>
    <xf numFmtId="0" fontId="0" fillId="6" borderId="11" xfId="0" applyFill="1" applyBorder="1"/>
    <xf numFmtId="0" fontId="2" fillId="0" borderId="12" xfId="11" applyFont="1" applyFill="1" applyBorder="1" applyAlignment="1">
      <alignment horizontal="left" vertical="top" wrapText="1" indent="1"/>
    </xf>
    <xf numFmtId="0" fontId="3" fillId="0" borderId="12" xfId="11" applyFont="1" applyFill="1" applyBorder="1" applyAlignment="1">
      <alignment horizontal="left" vertical="top" wrapText="1" indent="1"/>
    </xf>
    <xf numFmtId="0" fontId="8" fillId="0" borderId="12" xfId="11" applyFont="1" applyFill="1" applyBorder="1" applyAlignment="1">
      <alignment horizontal="left" vertical="top" wrapText="1" indent="1"/>
    </xf>
    <xf numFmtId="0" fontId="9" fillId="0" borderId="12" xfId="11" applyFont="1" applyFill="1" applyBorder="1" applyAlignment="1">
      <alignment horizontal="left" vertical="top" wrapText="1" indent="1"/>
    </xf>
    <xf numFmtId="0" fontId="10" fillId="6" borderId="13" xfId="0" applyFont="1" applyFill="1" applyBorder="1" applyAlignment="1">
      <alignment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30" fillId="6" borderId="4" xfId="11" applyFont="1" applyFill="1" applyBorder="1" applyAlignment="1">
      <alignment horizontal="left" vertical="center" wrapText="1"/>
    </xf>
    <xf numFmtId="2" fontId="30" fillId="6" borderId="4" xfId="11" applyNumberFormat="1" applyFont="1" applyFill="1" applyBorder="1" applyAlignment="1">
      <alignment horizontal="center" vertical="center" wrapText="1"/>
    </xf>
    <xf numFmtId="0" fontId="2" fillId="5" borderId="4" xfId="11" applyFont="1" applyFill="1" applyBorder="1" applyAlignment="1">
      <alignment horizontal="center" vertical="center" wrapText="1"/>
    </xf>
    <xf numFmtId="2" fontId="2" fillId="5" borderId="4" xfId="11" applyNumberFormat="1" applyFont="1" applyFill="1" applyBorder="1" applyAlignment="1">
      <alignment horizontal="center" vertical="center" wrapText="1"/>
    </xf>
    <xf numFmtId="0" fontId="2" fillId="0" borderId="4" xfId="11" applyFont="1" applyFill="1" applyBorder="1" applyAlignment="1">
      <alignment horizontal="center" vertical="center" wrapText="1"/>
    </xf>
    <xf numFmtId="0" fontId="31" fillId="0" borderId="10" xfId="0" applyFont="1" applyFill="1" applyBorder="1" applyAlignment="1">
      <alignment vertical="justify" wrapText="1"/>
    </xf>
    <xf numFmtId="0" fontId="10" fillId="6" borderId="4" xfId="0" applyFont="1" applyFill="1" applyBorder="1" applyAlignment="1">
      <alignment horizontal="center" vertical="top" wrapText="1"/>
    </xf>
    <xf numFmtId="0" fontId="4" fillId="0" borderId="0" xfId="8" applyFont="1" applyFill="1" applyAlignment="1">
      <alignment horizontal="center" vertical="center" wrapText="1"/>
    </xf>
    <xf numFmtId="0" fontId="3" fillId="0" borderId="0" xfId="0" applyFont="1" applyFill="1" applyAlignment="1">
      <alignment vertical="center" wrapText="1"/>
    </xf>
    <xf numFmtId="165" fontId="3" fillId="5" borderId="0" xfId="6" applyFont="1" applyFill="1" applyAlignment="1">
      <alignment horizontal="left" vertical="center" wrapText="1"/>
    </xf>
    <xf numFmtId="0" fontId="3" fillId="5" borderId="0" xfId="8" applyFont="1" applyFill="1" applyAlignment="1">
      <alignment horizontal="justify" vertical="center" wrapText="1"/>
    </xf>
    <xf numFmtId="0" fontId="30" fillId="6" borderId="1" xfId="0" applyFont="1" applyFill="1" applyBorder="1" applyAlignment="1">
      <alignment horizontal="center" vertical="center" wrapText="1"/>
    </xf>
    <xf numFmtId="0" fontId="32" fillId="0" borderId="0" xfId="0" applyFont="1" applyBorder="1" applyAlignment="1">
      <alignment horizontal="centerContinuous"/>
    </xf>
    <xf numFmtId="0" fontId="33" fillId="0" borderId="0" xfId="0" applyFont="1" applyBorder="1" applyAlignment="1">
      <alignment horizontal="centerContinuous"/>
    </xf>
    <xf numFmtId="0" fontId="6" fillId="0" borderId="0" xfId="10"/>
    <xf numFmtId="0" fontId="5" fillId="0" borderId="0" xfId="10" applyFont="1" applyBorder="1" applyAlignment="1">
      <alignment horizontal="left"/>
    </xf>
    <xf numFmtId="0" fontId="6" fillId="0" borderId="0" xfId="10" applyFont="1" applyBorder="1" applyAlignment="1">
      <alignment horizontal="center"/>
    </xf>
    <xf numFmtId="0" fontId="34" fillId="6" borderId="7" xfId="10" applyFont="1" applyFill="1" applyBorder="1" applyAlignment="1">
      <alignment horizontal="center" vertical="center" wrapText="1"/>
    </xf>
    <xf numFmtId="0" fontId="5" fillId="0" borderId="14" xfId="10" applyFont="1" applyBorder="1" applyAlignment="1">
      <alignment horizontal="center"/>
    </xf>
    <xf numFmtId="0" fontId="5" fillId="0" borderId="12" xfId="10" applyFont="1" applyBorder="1" applyAlignment="1">
      <alignment horizontal="center"/>
    </xf>
    <xf numFmtId="166" fontId="5" fillId="0" borderId="1" xfId="10" applyNumberFormat="1" applyFont="1" applyBorder="1" applyAlignment="1">
      <alignment horizontal="center"/>
    </xf>
    <xf numFmtId="4" fontId="5" fillId="0" borderId="15" xfId="10" applyNumberFormat="1" applyFont="1" applyBorder="1" applyAlignment="1">
      <alignment horizontal="center"/>
    </xf>
    <xf numFmtId="0" fontId="5" fillId="0" borderId="16" xfId="10" applyFont="1" applyBorder="1" applyAlignment="1">
      <alignment horizontal="center"/>
    </xf>
    <xf numFmtId="0" fontId="16" fillId="6" borderId="17" xfId="10" applyFont="1" applyFill="1" applyBorder="1" applyAlignment="1">
      <alignment horizontal="center"/>
    </xf>
    <xf numFmtId="0" fontId="16" fillId="6" borderId="18" xfId="10" applyFont="1" applyFill="1" applyBorder="1" applyAlignment="1">
      <alignment horizontal="center"/>
    </xf>
    <xf numFmtId="166" fontId="16" fillId="6" borderId="19" xfId="10" applyNumberFormat="1" applyFont="1" applyFill="1" applyBorder="1" applyAlignment="1">
      <alignment horizontal="center" vertical="center"/>
    </xf>
    <xf numFmtId="166" fontId="16" fillId="6" borderId="19" xfId="10" applyNumberFormat="1" applyFont="1" applyFill="1" applyBorder="1" applyAlignment="1">
      <alignment horizontal="center"/>
    </xf>
    <xf numFmtId="3" fontId="16" fillId="6" borderId="20" xfId="10" applyNumberFormat="1" applyFont="1" applyFill="1" applyBorder="1" applyAlignment="1">
      <alignment horizontal="center"/>
    </xf>
    <xf numFmtId="3" fontId="16" fillId="6" borderId="21" xfId="10" applyNumberFormat="1" applyFont="1" applyFill="1" applyBorder="1" applyAlignment="1">
      <alignment horizontal="center"/>
    </xf>
    <xf numFmtId="166" fontId="0" fillId="0" borderId="0" xfId="0" applyNumberFormat="1"/>
    <xf numFmtId="166" fontId="6" fillId="5" borderId="0" xfId="10" applyNumberFormat="1" applyFont="1" applyFill="1" applyBorder="1" applyAlignment="1">
      <alignment horizontal="center"/>
    </xf>
    <xf numFmtId="169" fontId="0" fillId="0" borderId="0" xfId="0" applyNumberFormat="1"/>
    <xf numFmtId="0" fontId="5" fillId="0" borderId="0" xfId="0" applyFont="1"/>
    <xf numFmtId="0" fontId="18" fillId="6" borderId="7" xfId="1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5" fillId="0" borderId="0" xfId="10" applyFont="1"/>
    <xf numFmtId="4" fontId="5" fillId="0" borderId="4" xfId="10" applyNumberFormat="1" applyFont="1" applyBorder="1" applyAlignment="1">
      <alignment horizontal="center"/>
    </xf>
    <xf numFmtId="3" fontId="16" fillId="6" borderId="5" xfId="10" applyNumberFormat="1" applyFont="1" applyFill="1" applyBorder="1" applyAlignment="1">
      <alignment horizontal="center"/>
    </xf>
    <xf numFmtId="0" fontId="19" fillId="0" borderId="0" xfId="10" applyFont="1"/>
    <xf numFmtId="3" fontId="16" fillId="6" borderId="18" xfId="10" applyNumberFormat="1" applyFont="1" applyFill="1" applyBorder="1" applyAlignment="1">
      <alignment horizontal="center"/>
    </xf>
    <xf numFmtId="166" fontId="5" fillId="0" borderId="1" xfId="10" applyNumberFormat="1" applyFont="1" applyBorder="1" applyAlignment="1">
      <alignment horizontal="center" wrapText="1"/>
    </xf>
    <xf numFmtId="0" fontId="36" fillId="0" borderId="0" xfId="0" applyFont="1" applyBorder="1"/>
    <xf numFmtId="0" fontId="37" fillId="0" borderId="0" xfId="0" applyFont="1" applyBorder="1"/>
    <xf numFmtId="0" fontId="37" fillId="0" borderId="0" xfId="0" applyFont="1" applyFill="1" applyBorder="1"/>
    <xf numFmtId="0" fontId="5" fillId="0" borderId="22" xfId="0" applyFont="1" applyBorder="1"/>
    <xf numFmtId="0" fontId="0" fillId="0" borderId="22" xfId="0" applyBorder="1"/>
    <xf numFmtId="0" fontId="6" fillId="0" borderId="0" xfId="0" applyFont="1" applyFill="1" applyBorder="1"/>
    <xf numFmtId="165" fontId="25" fillId="0" borderId="22" xfId="6" applyFont="1" applyBorder="1"/>
    <xf numFmtId="0" fontId="18" fillId="6" borderId="23" xfId="0" applyFont="1" applyFill="1" applyBorder="1" applyAlignment="1">
      <alignment horizontal="center" vertical="center" wrapText="1"/>
    </xf>
    <xf numFmtId="3" fontId="18" fillId="6" borderId="23" xfId="0" applyNumberFormat="1" applyFont="1" applyFill="1" applyBorder="1" applyAlignment="1">
      <alignment horizontal="center" vertical="center" wrapText="1"/>
    </xf>
    <xf numFmtId="3" fontId="18" fillId="6" borderId="1"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5" fillId="0" borderId="1" xfId="0" applyFont="1" applyBorder="1" applyAlignment="1">
      <alignment vertical="center"/>
    </xf>
    <xf numFmtId="4" fontId="5" fillId="0" borderId="1" xfId="0" applyNumberFormat="1" applyFont="1" applyBorder="1" applyAlignment="1">
      <alignment horizontal="center" vertical="center"/>
    </xf>
    <xf numFmtId="3" fontId="5" fillId="0" borderId="0" xfId="0" applyNumberFormat="1" applyFont="1" applyFill="1" applyBorder="1" applyAlignment="1">
      <alignment horizontal="center"/>
    </xf>
    <xf numFmtId="0" fontId="20" fillId="6" borderId="1" xfId="9" applyFont="1" applyFill="1" applyBorder="1" applyAlignment="1">
      <alignment horizontal="center" vertical="center" wrapText="1"/>
    </xf>
    <xf numFmtId="0" fontId="6" fillId="0" borderId="1" xfId="0" applyFont="1" applyBorder="1"/>
    <xf numFmtId="4" fontId="6" fillId="0" borderId="1" xfId="0" applyNumberFormat="1" applyFont="1" applyBorder="1" applyAlignment="1">
      <alignment horizontal="center" vertical="center"/>
    </xf>
    <xf numFmtId="3" fontId="6" fillId="0" borderId="0" xfId="0" applyNumberFormat="1" applyFont="1" applyFill="1" applyBorder="1" applyAlignment="1">
      <alignment horizontal="center"/>
    </xf>
    <xf numFmtId="0" fontId="5" fillId="0" borderId="1" xfId="0" applyFont="1" applyBorder="1"/>
    <xf numFmtId="0" fontId="6" fillId="0" borderId="1" xfId="0" applyFont="1" applyBorder="1" applyAlignment="1">
      <alignment horizontal="justify"/>
    </xf>
    <xf numFmtId="0" fontId="38" fillId="0" borderId="0" xfId="0" applyFont="1" applyBorder="1" applyAlignment="1"/>
    <xf numFmtId="0" fontId="0" fillId="0" borderId="0" xfId="0" applyBorder="1"/>
    <xf numFmtId="0" fontId="39" fillId="0" borderId="0" xfId="0" applyFont="1" applyBorder="1" applyAlignment="1">
      <alignment horizontal="center"/>
    </xf>
    <xf numFmtId="0" fontId="16" fillId="6" borderId="1" xfId="9" applyFont="1" applyFill="1" applyBorder="1" applyAlignment="1">
      <alignment horizontal="center" vertical="center" wrapText="1"/>
    </xf>
    <xf numFmtId="4" fontId="21" fillId="0" borderId="1" xfId="0" applyNumberFormat="1" applyFont="1" applyBorder="1" applyAlignment="1">
      <alignment horizontal="center" vertical="center"/>
    </xf>
    <xf numFmtId="0" fontId="32" fillId="0" borderId="0" xfId="0" applyFont="1" applyFill="1" applyBorder="1" applyAlignment="1">
      <alignment vertical="center" wrapText="1"/>
    </xf>
    <xf numFmtId="0" fontId="31" fillId="0" borderId="0" xfId="10" applyFont="1" applyBorder="1" applyAlignment="1">
      <alignment horizontal="center"/>
    </xf>
    <xf numFmtId="3" fontId="0" fillId="0" borderId="0" xfId="0" applyNumberFormat="1"/>
    <xf numFmtId="0" fontId="27" fillId="0" borderId="0" xfId="0" applyFont="1"/>
    <xf numFmtId="9" fontId="0" fillId="0" borderId="0" xfId="0" applyNumberFormat="1"/>
    <xf numFmtId="0" fontId="30" fillId="6" borderId="2"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8" fillId="0" borderId="12" xfId="8" applyFont="1" applyFill="1" applyBorder="1" applyAlignment="1">
      <alignment horizontal="left" vertical="top" wrapText="1" indent="1"/>
    </xf>
    <xf numFmtId="0" fontId="9" fillId="0" borderId="12" xfId="8" applyFont="1" applyFill="1" applyBorder="1" applyAlignment="1">
      <alignment horizontal="left" vertical="top" wrapText="1" indent="1"/>
    </xf>
    <xf numFmtId="0" fontId="10" fillId="6" borderId="7" xfId="8" applyFont="1" applyFill="1" applyBorder="1" applyAlignment="1">
      <alignment vertical="center" wrapText="1"/>
    </xf>
    <xf numFmtId="0" fontId="10" fillId="6" borderId="25" xfId="8" applyFont="1" applyFill="1" applyBorder="1" applyAlignment="1">
      <alignment vertical="center" wrapText="1"/>
    </xf>
    <xf numFmtId="0" fontId="30" fillId="6" borderId="13" xfId="11" applyFont="1" applyFill="1" applyBorder="1" applyAlignment="1">
      <alignment horizontal="center" vertical="center" wrapText="1"/>
    </xf>
    <xf numFmtId="0" fontId="24" fillId="5" borderId="2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2" fillId="0" borderId="4" xfId="11" applyFont="1" applyFill="1" applyBorder="1" applyAlignment="1">
      <alignment vertical="top" wrapText="1"/>
    </xf>
    <xf numFmtId="4" fontId="3" fillId="0" borderId="4" xfId="1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2" fillId="5" borderId="4" xfId="9" applyFont="1" applyFill="1" applyBorder="1" applyAlignment="1">
      <alignment vertical="top" wrapText="1"/>
    </xf>
    <xf numFmtId="0" fontId="3" fillId="0" borderId="4" xfId="0" applyFont="1" applyFill="1" applyBorder="1" applyAlignment="1">
      <alignment horizontal="justify" vertical="top" wrapText="1"/>
    </xf>
    <xf numFmtId="0" fontId="2" fillId="8" borderId="27" xfId="9" applyFont="1" applyFill="1" applyBorder="1" applyAlignment="1">
      <alignment vertical="top" wrapText="1"/>
    </xf>
    <xf numFmtId="4" fontId="3" fillId="0" borderId="27" xfId="11" applyNumberFormat="1" applyFont="1" applyFill="1" applyBorder="1" applyAlignment="1" applyProtection="1">
      <alignment horizontal="center" vertical="center" wrapText="1"/>
    </xf>
    <xf numFmtId="0" fontId="2" fillId="8" borderId="28" xfId="9" applyFont="1" applyFill="1" applyBorder="1" applyAlignment="1">
      <alignment vertical="top" wrapText="1"/>
    </xf>
    <xf numFmtId="4" fontId="3" fillId="0" borderId="28" xfId="11" applyNumberFormat="1" applyFont="1" applyFill="1" applyBorder="1" applyAlignment="1" applyProtection="1">
      <alignment horizontal="center" vertical="center" wrapText="1"/>
    </xf>
    <xf numFmtId="0" fontId="2" fillId="4" borderId="4" xfId="9" applyFont="1" applyFill="1" applyBorder="1" applyAlignment="1">
      <alignment vertical="top" wrapText="1"/>
    </xf>
    <xf numFmtId="4" fontId="3" fillId="0" borderId="4" xfId="11" applyNumberFormat="1" applyFont="1" applyFill="1" applyBorder="1" applyAlignment="1" applyProtection="1">
      <alignment horizontal="center" vertical="center" wrapText="1"/>
    </xf>
    <xf numFmtId="4" fontId="3" fillId="0" borderId="4" xfId="0" applyNumberFormat="1" applyFont="1" applyFill="1" applyBorder="1" applyAlignment="1">
      <alignment horizontal="center" vertical="center" wrapText="1"/>
    </xf>
    <xf numFmtId="0" fontId="35" fillId="6" borderId="5" xfId="11" applyFont="1" applyFill="1" applyBorder="1" applyAlignment="1">
      <alignment vertical="center" wrapText="1"/>
    </xf>
    <xf numFmtId="4" fontId="35" fillId="6" borderId="5" xfId="11" applyNumberFormat="1" applyFont="1" applyFill="1" applyBorder="1" applyAlignment="1">
      <alignment horizontal="center" vertical="center" wrapText="1"/>
    </xf>
    <xf numFmtId="0" fontId="29" fillId="6" borderId="5" xfId="0" applyFont="1" applyFill="1" applyBorder="1" applyAlignment="1">
      <alignment horizontal="center" vertical="center" wrapText="1"/>
    </xf>
    <xf numFmtId="2" fontId="35" fillId="6" borderId="5" xfId="0" applyNumberFormat="1" applyFont="1" applyFill="1" applyBorder="1" applyAlignment="1">
      <alignment horizontal="center" vertical="center" wrapText="1"/>
    </xf>
    <xf numFmtId="0" fontId="35" fillId="6" borderId="5" xfId="0" applyFont="1" applyFill="1" applyBorder="1" applyAlignment="1">
      <alignment horizontal="center" vertical="center" wrapText="1"/>
    </xf>
    <xf numFmtId="0" fontId="10" fillId="6" borderId="13" xfId="0" applyFont="1" applyFill="1" applyBorder="1" applyAlignment="1">
      <alignment horizontal="center" vertical="top" wrapText="1"/>
    </xf>
    <xf numFmtId="4" fontId="10" fillId="6" borderId="13" xfId="0" applyNumberFormat="1" applyFont="1" applyFill="1" applyBorder="1" applyAlignment="1">
      <alignment horizontal="center" vertical="center" wrapText="1"/>
    </xf>
    <xf numFmtId="4" fontId="10" fillId="6" borderId="4"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5" borderId="4" xfId="0" applyFont="1" applyFill="1" applyBorder="1" applyAlignment="1">
      <alignment vertical="top" wrapText="1"/>
    </xf>
    <xf numFmtId="4" fontId="3" fillId="5" borderId="4" xfId="0" applyNumberFormat="1" applyFont="1" applyFill="1" applyBorder="1" applyAlignment="1">
      <alignment horizontal="center" vertical="center" wrapText="1"/>
    </xf>
    <xf numFmtId="0" fontId="2" fillId="0" borderId="4" xfId="0" applyFont="1" applyFill="1" applyBorder="1" applyAlignment="1">
      <alignment horizontal="justify" vertical="top" wrapText="1"/>
    </xf>
    <xf numFmtId="0" fontId="13" fillId="6" borderId="5" xfId="0" applyFont="1" applyFill="1" applyBorder="1" applyAlignment="1">
      <alignment vertical="center" wrapText="1"/>
    </xf>
    <xf numFmtId="4" fontId="13" fillId="6" borderId="5" xfId="0" applyNumberFormat="1" applyFont="1" applyFill="1" applyBorder="1" applyAlignment="1">
      <alignment horizontal="center" vertical="center" wrapText="1"/>
    </xf>
    <xf numFmtId="2" fontId="30" fillId="6" borderId="5" xfId="0" applyNumberFormat="1"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4" xfId="0" applyFont="1" applyFill="1" applyBorder="1" applyAlignment="1">
      <alignment horizontal="center" vertical="top" wrapText="1"/>
    </xf>
    <xf numFmtId="0" fontId="30" fillId="6" borderId="5" xfId="0" applyFont="1" applyFill="1" applyBorder="1" applyAlignment="1">
      <alignment vertical="center" wrapText="1"/>
    </xf>
    <xf numFmtId="0" fontId="40" fillId="6" borderId="5" xfId="0" applyFont="1" applyFill="1" applyBorder="1" applyAlignment="1">
      <alignment horizontal="center" vertical="center" wrapText="1"/>
    </xf>
    <xf numFmtId="0" fontId="2" fillId="0" borderId="4" xfId="0" applyFont="1" applyFill="1" applyBorder="1" applyAlignment="1">
      <alignment vertical="center" wrapText="1"/>
    </xf>
    <xf numFmtId="0" fontId="10" fillId="6" borderId="5" xfId="0" applyFont="1" applyFill="1" applyBorder="1" applyAlignment="1">
      <alignment vertical="center" wrapText="1"/>
    </xf>
    <xf numFmtId="0" fontId="10" fillId="3" borderId="29" xfId="0" applyFont="1" applyFill="1" applyBorder="1" applyAlignment="1">
      <alignment vertical="center" wrapText="1"/>
    </xf>
    <xf numFmtId="165" fontId="10" fillId="3" borderId="29" xfId="6" applyNumberFormat="1" applyFont="1" applyFill="1" applyBorder="1" applyAlignment="1">
      <alignment horizontal="center" vertical="center" wrapText="1"/>
    </xf>
    <xf numFmtId="0" fontId="10" fillId="3" borderId="30" xfId="0" applyFont="1" applyFill="1" applyBorder="1" applyAlignment="1">
      <alignment vertical="center" wrapText="1"/>
    </xf>
    <xf numFmtId="165" fontId="10" fillId="3" borderId="30" xfId="6" applyNumberFormat="1" applyFont="1" applyFill="1" applyBorder="1" applyAlignment="1">
      <alignment horizontal="center" vertical="center" wrapText="1"/>
    </xf>
    <xf numFmtId="2" fontId="3" fillId="0" borderId="30" xfId="0" applyNumberFormat="1" applyFont="1" applyFill="1" applyBorder="1" applyAlignment="1">
      <alignment horizontal="center" vertical="center" wrapText="1"/>
    </xf>
    <xf numFmtId="0" fontId="2" fillId="5" borderId="4" xfId="0" applyFont="1" applyFill="1" applyBorder="1" applyAlignment="1">
      <alignment vertical="center" wrapText="1"/>
    </xf>
    <xf numFmtId="2" fontId="3" fillId="0" borderId="6" xfId="0" applyNumberFormat="1" applyFont="1" applyFill="1" applyBorder="1" applyAlignment="1">
      <alignment horizontal="center" vertical="center" wrapText="1"/>
    </xf>
    <xf numFmtId="2" fontId="3" fillId="0" borderId="4" xfId="6" applyNumberFormat="1" applyFont="1" applyFill="1" applyBorder="1" applyAlignment="1">
      <alignment horizontal="center" vertical="center" wrapText="1"/>
    </xf>
    <xf numFmtId="0" fontId="2" fillId="0" borderId="30" xfId="0" applyFont="1" applyFill="1" applyBorder="1" applyAlignment="1">
      <alignment vertical="center" wrapText="1"/>
    </xf>
    <xf numFmtId="0" fontId="3" fillId="0" borderId="6" xfId="0" applyFont="1" applyFill="1" applyBorder="1" applyAlignment="1">
      <alignment vertical="center" wrapText="1"/>
    </xf>
    <xf numFmtId="0" fontId="9" fillId="0" borderId="4" xfId="0" applyFont="1" applyFill="1" applyBorder="1" applyAlignment="1">
      <alignment vertical="center" wrapText="1"/>
    </xf>
    <xf numFmtId="2" fontId="3" fillId="0" borderId="26" xfId="0" applyNumberFormat="1" applyFont="1" applyFill="1" applyBorder="1" applyAlignment="1">
      <alignment horizontal="center" vertical="center" wrapText="1"/>
    </xf>
    <xf numFmtId="0" fontId="2" fillId="0" borderId="26" xfId="0" applyFont="1" applyFill="1" applyBorder="1" applyAlignment="1">
      <alignment vertical="top" wrapText="1"/>
    </xf>
    <xf numFmtId="0" fontId="3" fillId="0" borderId="4" xfId="8" applyFont="1" applyFill="1" applyBorder="1" applyAlignment="1">
      <alignment horizontal="left" vertical="center" wrapText="1" indent="1"/>
    </xf>
    <xf numFmtId="0" fontId="13" fillId="6" borderId="31" xfId="0" applyFont="1" applyFill="1" applyBorder="1" applyAlignment="1">
      <alignment vertical="center" wrapText="1"/>
    </xf>
    <xf numFmtId="2" fontId="35" fillId="6" borderId="31" xfId="12"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4" fontId="13" fillId="3" borderId="5" xfId="6" applyNumberFormat="1" applyFont="1" applyFill="1" applyBorder="1" applyAlignment="1">
      <alignment horizontal="center" vertical="center" wrapText="1"/>
    </xf>
    <xf numFmtId="0" fontId="3" fillId="0" borderId="14" xfId="10" applyFont="1" applyBorder="1"/>
    <xf numFmtId="4" fontId="3" fillId="5" borderId="12" xfId="10" applyNumberFormat="1" applyFont="1" applyFill="1" applyBorder="1" applyAlignment="1">
      <alignment horizontal="center"/>
    </xf>
    <xf numFmtId="166" fontId="3" fillId="5" borderId="1" xfId="10" applyNumberFormat="1" applyFont="1" applyFill="1" applyBorder="1" applyAlignment="1">
      <alignment horizontal="center" vertical="center"/>
    </xf>
    <xf numFmtId="4" fontId="3" fillId="5" borderId="15" xfId="10" applyNumberFormat="1" applyFont="1" applyFill="1" applyBorder="1" applyAlignment="1">
      <alignment horizontal="center" vertical="center"/>
    </xf>
    <xf numFmtId="4" fontId="3" fillId="5" borderId="16" xfId="10" applyNumberFormat="1" applyFont="1" applyFill="1" applyBorder="1" applyAlignment="1">
      <alignment horizontal="center"/>
    </xf>
    <xf numFmtId="4" fontId="3" fillId="5" borderId="15" xfId="10" applyNumberFormat="1" applyFont="1" applyFill="1" applyBorder="1" applyAlignment="1">
      <alignment horizontal="center"/>
    </xf>
    <xf numFmtId="10" fontId="3" fillId="5" borderId="12" xfId="13" applyNumberFormat="1" applyFont="1" applyFill="1" applyBorder="1" applyAlignment="1">
      <alignment horizontal="center"/>
    </xf>
    <xf numFmtId="0" fontId="3" fillId="0" borderId="14" xfId="10" applyFont="1" applyBorder="1" applyAlignment="1">
      <alignment vertical="center"/>
    </xf>
    <xf numFmtId="2" fontId="3" fillId="0" borderId="12" xfId="10" applyNumberFormat="1" applyFont="1" applyBorder="1" applyAlignment="1">
      <alignment horizontal="center" vertical="center"/>
    </xf>
    <xf numFmtId="166" fontId="3" fillId="0" borderId="1" xfId="10" applyNumberFormat="1" applyFont="1" applyBorder="1" applyAlignment="1">
      <alignment horizontal="center" vertical="center"/>
    </xf>
    <xf numFmtId="10" fontId="3" fillId="5" borderId="12" xfId="13" applyNumberFormat="1" applyFont="1" applyFill="1" applyBorder="1" applyAlignment="1">
      <alignment horizontal="center" vertical="center"/>
    </xf>
    <xf numFmtId="166" fontId="3" fillId="0" borderId="4" xfId="10" applyNumberFormat="1" applyFont="1" applyBorder="1" applyAlignment="1">
      <alignment horizontal="center" vertical="center"/>
    </xf>
    <xf numFmtId="0" fontId="3" fillId="0" borderId="12" xfId="10" applyFont="1" applyBorder="1" applyAlignment="1">
      <alignment horizontal="center" vertical="center"/>
    </xf>
    <xf numFmtId="166" fontId="3" fillId="0" borderId="1" xfId="10" applyNumberFormat="1" applyFont="1" applyBorder="1" applyAlignment="1">
      <alignment horizontal="center"/>
    </xf>
    <xf numFmtId="166" fontId="2" fillId="5" borderId="26" xfId="0" applyNumberFormat="1" applyFont="1" applyFill="1" applyBorder="1" applyAlignment="1">
      <alignment horizontal="center" vertical="center" wrapText="1"/>
    </xf>
    <xf numFmtId="166" fontId="2" fillId="5" borderId="32" xfId="0" applyNumberFormat="1" applyFont="1" applyFill="1" applyBorder="1" applyAlignment="1">
      <alignment horizontal="center" vertical="center" wrapText="1"/>
    </xf>
    <xf numFmtId="4" fontId="21" fillId="5" borderId="1" xfId="0" applyNumberFormat="1" applyFont="1" applyFill="1" applyBorder="1" applyAlignment="1">
      <alignment horizontal="center" vertical="center"/>
    </xf>
    <xf numFmtId="4" fontId="16" fillId="6" borderId="1" xfId="0" applyNumberFormat="1" applyFont="1" applyFill="1" applyBorder="1" applyAlignment="1">
      <alignment horizontal="center"/>
    </xf>
    <xf numFmtId="3" fontId="19" fillId="0" borderId="0" xfId="0" applyNumberFormat="1" applyFont="1" applyFill="1" applyBorder="1" applyAlignment="1">
      <alignment horizontal="center"/>
    </xf>
    <xf numFmtId="2" fontId="28" fillId="6" borderId="5" xfId="0" applyNumberFormat="1" applyFont="1" applyFill="1" applyBorder="1" applyAlignment="1">
      <alignment horizontal="center" vertical="center"/>
    </xf>
    <xf numFmtId="0" fontId="22" fillId="0" borderId="0" xfId="0" applyFont="1"/>
    <xf numFmtId="0" fontId="16" fillId="6" borderId="13" xfId="10" applyFont="1" applyFill="1" applyBorder="1" applyAlignment="1">
      <alignment horizontal="center" vertical="center" wrapText="1"/>
    </xf>
    <xf numFmtId="0" fontId="5" fillId="0" borderId="4" xfId="10" applyFont="1" applyBorder="1" applyAlignment="1">
      <alignment horizontal="left"/>
    </xf>
    <xf numFmtId="0" fontId="22" fillId="0" borderId="4" xfId="10" applyFont="1" applyBorder="1" applyAlignment="1">
      <alignment vertical="center" wrapText="1"/>
    </xf>
    <xf numFmtId="4" fontId="23" fillId="5" borderId="4" xfId="10" applyNumberFormat="1" applyFont="1" applyFill="1" applyBorder="1" applyAlignment="1">
      <alignment horizontal="center" vertical="center"/>
    </xf>
    <xf numFmtId="0" fontId="22" fillId="0" borderId="4" xfId="10" applyFont="1" applyBorder="1" applyAlignment="1">
      <alignment vertical="center"/>
    </xf>
    <xf numFmtId="0" fontId="18" fillId="6" borderId="5" xfId="10" applyFont="1" applyFill="1" applyBorder="1" applyAlignment="1">
      <alignment horizontal="center"/>
    </xf>
    <xf numFmtId="3" fontId="18" fillId="6" borderId="5" xfId="10" applyNumberFormat="1" applyFont="1" applyFill="1" applyBorder="1" applyAlignment="1">
      <alignment horizontal="center"/>
    </xf>
    <xf numFmtId="0" fontId="39" fillId="0" borderId="0" xfId="0" applyFont="1" applyFill="1" applyBorder="1" applyAlignment="1">
      <alignment horizontal="center" vertical="center" wrapText="1"/>
    </xf>
    <xf numFmtId="0" fontId="39" fillId="0" borderId="0" xfId="10" applyFont="1" applyBorder="1" applyAlignment="1">
      <alignment horizontal="center"/>
    </xf>
    <xf numFmtId="0" fontId="41" fillId="0" borderId="0" xfId="0" applyFont="1" applyBorder="1" applyAlignment="1">
      <alignment horizontal="center"/>
    </xf>
    <xf numFmtId="0" fontId="39" fillId="0" borderId="0" xfId="0" applyFont="1" applyBorder="1" applyAlignment="1">
      <alignment horizontal="center"/>
    </xf>
    <xf numFmtId="0" fontId="14" fillId="6" borderId="1" xfId="9" applyFont="1" applyFill="1" applyBorder="1" applyAlignment="1">
      <alignment horizontal="center" vertical="center" wrapText="1"/>
    </xf>
    <xf numFmtId="0" fontId="18" fillId="6" borderId="33" xfId="0" applyFont="1" applyFill="1" applyBorder="1" applyAlignment="1">
      <alignment horizontal="center"/>
    </xf>
    <xf numFmtId="0" fontId="18" fillId="6" borderId="16" xfId="0" applyFont="1" applyFill="1" applyBorder="1" applyAlignment="1">
      <alignment horizontal="center"/>
    </xf>
    <xf numFmtId="0" fontId="35" fillId="6" borderId="7"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5" fillId="6" borderId="9"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24"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0" fillId="6" borderId="34" xfId="11" applyFont="1" applyFill="1" applyBorder="1" applyAlignment="1">
      <alignment vertical="center" wrapText="1"/>
    </xf>
    <xf numFmtId="0" fontId="10" fillId="6" borderId="11" xfId="11" applyFont="1" applyFill="1" applyBorder="1" applyAlignment="1">
      <alignment vertical="center" wrapText="1"/>
    </xf>
    <xf numFmtId="0" fontId="8" fillId="2" borderId="12" xfId="11" applyFont="1" applyFill="1" applyBorder="1" applyAlignment="1">
      <alignment vertical="top" wrapText="1"/>
    </xf>
    <xf numFmtId="0" fontId="5" fillId="0" borderId="1" xfId="11" applyFont="1" applyBorder="1" applyAlignment="1">
      <alignment vertical="top" wrapText="1"/>
    </xf>
    <xf numFmtId="0" fontId="2" fillId="2" borderId="12" xfId="11" applyFont="1" applyFill="1" applyBorder="1" applyAlignment="1">
      <alignment vertical="top" wrapText="1"/>
    </xf>
    <xf numFmtId="0" fontId="10" fillId="6" borderId="12" xfId="11" applyFont="1" applyFill="1" applyBorder="1" applyAlignment="1">
      <alignment vertical="center" wrapText="1"/>
    </xf>
    <xf numFmtId="0" fontId="10" fillId="6" borderId="1" xfId="11" applyFont="1" applyFill="1" applyBorder="1" applyAlignment="1">
      <alignment vertical="center" wrapText="1"/>
    </xf>
    <xf numFmtId="0" fontId="2" fillId="0" borderId="12" xfId="11" applyFont="1" applyFill="1" applyBorder="1" applyAlignment="1">
      <alignment vertical="top" wrapText="1"/>
    </xf>
    <xf numFmtId="0" fontId="5" fillId="0" borderId="1" xfId="11" applyFont="1" applyFill="1" applyBorder="1" applyAlignment="1">
      <alignment vertical="top" wrapText="1"/>
    </xf>
    <xf numFmtId="0" fontId="30" fillId="6" borderId="7" xfId="11" applyFont="1" applyFill="1" applyBorder="1" applyAlignment="1">
      <alignment horizontal="center" vertical="center" wrapText="1"/>
    </xf>
    <xf numFmtId="0" fontId="29" fillId="6" borderId="9" xfId="11" applyFont="1" applyFill="1" applyBorder="1" applyAlignment="1">
      <alignment horizontal="center" vertical="center" wrapText="1"/>
    </xf>
    <xf numFmtId="0" fontId="39" fillId="0" borderId="0" xfId="11" applyFont="1" applyFill="1" applyAlignment="1">
      <alignment horizontal="center" vertical="center" wrapText="1"/>
    </xf>
    <xf numFmtId="0" fontId="9" fillId="0" borderId="17" xfId="0" applyFont="1" applyFill="1" applyBorder="1" applyAlignment="1">
      <alignment horizontal="center" vertical="top" wrapText="1"/>
    </xf>
    <xf numFmtId="0" fontId="9" fillId="0" borderId="35" xfId="0" applyFont="1" applyFill="1" applyBorder="1" applyAlignment="1">
      <alignment horizontal="center" vertical="top" wrapText="1"/>
    </xf>
    <xf numFmtId="0" fontId="9" fillId="0" borderId="36" xfId="0" applyFont="1" applyFill="1" applyBorder="1" applyAlignment="1">
      <alignment horizontal="center" vertical="top" wrapText="1"/>
    </xf>
    <xf numFmtId="0" fontId="2" fillId="5" borderId="14" xfId="11" applyFont="1" applyFill="1" applyBorder="1" applyAlignment="1">
      <alignment horizontal="left" vertical="center" wrapText="1"/>
    </xf>
    <xf numFmtId="0" fontId="2" fillId="5" borderId="37" xfId="11" applyFont="1" applyFill="1" applyBorder="1" applyAlignment="1">
      <alignment horizontal="left" vertical="center" wrapText="1"/>
    </xf>
    <xf numFmtId="0" fontId="2" fillId="0" borderId="14" xfId="11" applyFont="1" applyFill="1" applyBorder="1" applyAlignment="1">
      <alignment horizontal="left" vertical="center" wrapText="1"/>
    </xf>
    <xf numFmtId="0" fontId="2" fillId="0" borderId="37" xfId="11" applyFont="1" applyFill="1" applyBorder="1" applyAlignment="1">
      <alignment horizontal="left" vertical="center" wrapText="1"/>
    </xf>
    <xf numFmtId="0" fontId="10" fillId="6" borderId="4" xfId="0" applyFont="1" applyFill="1" applyBorder="1" applyAlignment="1">
      <alignment horizontal="center" vertical="top" wrapText="1"/>
    </xf>
    <xf numFmtId="0" fontId="8" fillId="2" borderId="14" xfId="8" applyFont="1" applyFill="1" applyBorder="1" applyAlignment="1">
      <alignment horizontal="left" vertical="top" wrapText="1"/>
    </xf>
    <xf numFmtId="0" fontId="8" fillId="2" borderId="16" xfId="8" applyFont="1" applyFill="1" applyBorder="1" applyAlignment="1">
      <alignment horizontal="left" vertical="top" wrapText="1"/>
    </xf>
    <xf numFmtId="0" fontId="9" fillId="2" borderId="14" xfId="8" applyFont="1" applyFill="1" applyBorder="1" applyAlignment="1">
      <alignment horizontal="left" vertical="top" wrapText="1"/>
    </xf>
    <xf numFmtId="0" fontId="9" fillId="2" borderId="16" xfId="8" applyFont="1" applyFill="1" applyBorder="1" applyAlignment="1">
      <alignment horizontal="left" vertical="top" wrapText="1"/>
    </xf>
    <xf numFmtId="0" fontId="30" fillId="6" borderId="12" xfId="0" applyFont="1" applyFill="1" applyBorder="1" applyAlignment="1">
      <alignment vertical="top" wrapText="1"/>
    </xf>
    <xf numFmtId="0" fontId="26" fillId="6" borderId="1" xfId="0" applyFont="1" applyFill="1" applyBorder="1" applyAlignment="1">
      <alignment vertical="top" wrapText="1"/>
    </xf>
    <xf numFmtId="0" fontId="10" fillId="6" borderId="14" xfId="0" applyFont="1" applyFill="1" applyBorder="1" applyAlignment="1">
      <alignment vertical="top" wrapText="1"/>
    </xf>
    <xf numFmtId="0" fontId="11" fillId="6" borderId="16" xfId="0" applyFont="1" applyFill="1" applyBorder="1" applyAlignment="1"/>
    <xf numFmtId="0" fontId="10" fillId="6" borderId="14" xfId="0" applyFont="1" applyFill="1" applyBorder="1" applyAlignment="1">
      <alignment horizontal="center" vertical="top" wrapText="1"/>
    </xf>
    <xf numFmtId="0" fontId="10" fillId="6" borderId="37" xfId="0" applyFont="1" applyFill="1" applyBorder="1" applyAlignment="1">
      <alignment horizontal="center" vertical="top" wrapText="1"/>
    </xf>
    <xf numFmtId="0" fontId="30" fillId="6" borderId="14" xfId="11" applyFont="1" applyFill="1" applyBorder="1" applyAlignment="1">
      <alignment horizontal="left" vertical="center" wrapText="1"/>
    </xf>
    <xf numFmtId="0" fontId="30" fillId="6" borderId="37" xfId="11" applyFont="1" applyFill="1" applyBorder="1" applyAlignment="1">
      <alignment horizontal="left" vertical="center" wrapText="1"/>
    </xf>
    <xf numFmtId="0" fontId="10" fillId="6" borderId="7" xfId="11" applyFont="1" applyFill="1" applyBorder="1" applyAlignment="1">
      <alignment vertical="center" wrapText="1"/>
    </xf>
    <xf numFmtId="0" fontId="10" fillId="6" borderId="9" xfId="11" applyFont="1" applyFill="1" applyBorder="1" applyAlignment="1">
      <alignment vertical="center" wrapText="1"/>
    </xf>
    <xf numFmtId="0" fontId="10" fillId="6" borderId="29" xfId="11" applyFont="1" applyFill="1" applyBorder="1" applyAlignment="1">
      <alignment horizontal="center" vertical="center" wrapText="1"/>
    </xf>
    <xf numFmtId="0" fontId="10" fillId="6" borderId="26" xfId="11" applyFont="1" applyFill="1" applyBorder="1" applyAlignment="1">
      <alignment horizontal="center" vertical="center" wrapText="1"/>
    </xf>
    <xf numFmtId="0" fontId="30" fillId="6" borderId="13" xfId="0" applyFont="1" applyFill="1" applyBorder="1" applyAlignment="1">
      <alignment horizontal="center" vertical="center" wrapText="1"/>
    </xf>
    <xf numFmtId="4" fontId="35" fillId="6" borderId="5" xfId="0" applyNumberFormat="1" applyFont="1" applyFill="1" applyBorder="1" applyAlignment="1">
      <alignment horizontal="center" vertical="center" wrapText="1"/>
    </xf>
    <xf numFmtId="4" fontId="40" fillId="6" borderId="5"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0" fontId="31" fillId="0" borderId="38" xfId="0" applyFont="1" applyFill="1" applyBorder="1" applyAlignment="1">
      <alignment horizontal="center" vertical="center" wrapText="1"/>
    </xf>
    <xf numFmtId="0" fontId="30" fillId="6" borderId="13" xfId="0" applyFont="1" applyFill="1" applyBorder="1" applyAlignment="1">
      <alignment vertical="center" wrapText="1"/>
    </xf>
    <xf numFmtId="0" fontId="30" fillId="6" borderId="4" xfId="0" applyFont="1" applyFill="1" applyBorder="1" applyAlignment="1">
      <alignment horizontal="center" wrapText="1"/>
    </xf>
    <xf numFmtId="4" fontId="30" fillId="6" borderId="5" xfId="0" applyNumberFormat="1" applyFont="1" applyFill="1" applyBorder="1" applyAlignment="1">
      <alignment horizontal="center" vertical="center" wrapText="1"/>
    </xf>
    <xf numFmtId="4" fontId="42" fillId="6" borderId="5" xfId="0" applyNumberFormat="1" applyFont="1" applyFill="1" applyBorder="1" applyAlignment="1">
      <alignment horizontal="center" vertical="center" wrapText="1"/>
    </xf>
    <xf numFmtId="4" fontId="3" fillId="0" borderId="4" xfId="6" applyNumberFormat="1"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3" xfId="0" applyFont="1" applyFill="1" applyBorder="1" applyAlignment="1">
      <alignment vertical="center" wrapText="1"/>
    </xf>
    <xf numFmtId="2" fontId="3" fillId="0" borderId="4" xfId="0" applyNumberFormat="1" applyFont="1" applyFill="1" applyBorder="1" applyAlignment="1">
      <alignment horizontal="center" vertical="center" wrapText="1"/>
    </xf>
    <xf numFmtId="0" fontId="31" fillId="0" borderId="0" xfId="1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5" fillId="6" borderId="5"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2" fontId="3" fillId="0" borderId="30" xfId="0" applyNumberFormat="1" applyFont="1" applyFill="1" applyBorder="1" applyAlignment="1">
      <alignment horizontal="center" vertical="center" wrapText="1"/>
    </xf>
    <xf numFmtId="2" fontId="3" fillId="0" borderId="26" xfId="0" applyNumberFormat="1" applyFont="1" applyFill="1" applyBorder="1" applyAlignment="1">
      <alignment horizontal="center" vertical="center" wrapText="1"/>
    </xf>
    <xf numFmtId="2" fontId="6" fillId="0" borderId="6"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2" fontId="3" fillId="0" borderId="4" xfId="6" applyNumberFormat="1" applyFont="1" applyFill="1" applyBorder="1" applyAlignment="1">
      <alignment horizontal="center" vertical="center" wrapText="1"/>
    </xf>
    <xf numFmtId="0" fontId="4" fillId="5" borderId="0" xfId="8" applyFont="1" applyFill="1" applyAlignment="1">
      <alignment horizontal="center" vertical="center" wrapText="1"/>
    </xf>
    <xf numFmtId="0" fontId="31" fillId="0" borderId="0" xfId="8"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30"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26" xfId="0" applyNumberFormat="1"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26" xfId="0" applyFont="1" applyFill="1" applyBorder="1" applyAlignment="1">
      <alignment horizontal="center" vertical="center" wrapText="1"/>
    </xf>
    <xf numFmtId="165" fontId="13" fillId="3" borderId="29" xfId="6" applyNumberFormat="1" applyFont="1" applyFill="1" applyBorder="1" applyAlignment="1">
      <alignment horizontal="center" vertical="center" wrapText="1"/>
    </xf>
    <xf numFmtId="165" fontId="13" fillId="3" borderId="26" xfId="6" applyNumberFormat="1" applyFont="1" applyFill="1" applyBorder="1" applyAlignment="1">
      <alignment horizontal="center" vertical="center" wrapText="1"/>
    </xf>
    <xf numFmtId="0" fontId="2" fillId="5" borderId="4" xfId="0" applyFont="1" applyFill="1" applyBorder="1" applyAlignment="1">
      <alignment horizontal="justify" vertical="center" wrapText="1"/>
    </xf>
    <xf numFmtId="0" fontId="3" fillId="5" borderId="4" xfId="0" applyFont="1" applyFill="1" applyBorder="1" applyAlignment="1">
      <alignment horizontal="justify" vertical="center" wrapText="1"/>
    </xf>
    <xf numFmtId="0" fontId="2" fillId="0" borderId="4"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4" xfId="0" applyFont="1" applyFill="1" applyBorder="1" applyAlignment="1">
      <alignment horizontal="justify" vertical="center" wrapText="1"/>
    </xf>
    <xf numFmtId="49" fontId="3" fillId="0" borderId="4" xfId="0" applyNumberFormat="1" applyFont="1" applyFill="1" applyBorder="1" applyAlignment="1">
      <alignment horizontal="justify" vertical="center" wrapText="1"/>
    </xf>
    <xf numFmtId="0" fontId="2" fillId="0" borderId="4" xfId="0" applyFont="1" applyFill="1" applyBorder="1" applyAlignment="1">
      <alignment horizontal="justify" vertical="center" wrapText="1"/>
    </xf>
    <xf numFmtId="49" fontId="3" fillId="2" borderId="4" xfId="0" applyNumberFormat="1" applyFont="1" applyFill="1" applyBorder="1" applyAlignment="1">
      <alignment horizontal="justify" vertical="center" wrapText="1"/>
    </xf>
    <xf numFmtId="49" fontId="3" fillId="0" borderId="4"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0" fontId="9" fillId="0"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9" fillId="5" borderId="4" xfId="0" applyFont="1" applyFill="1" applyBorder="1" applyAlignment="1">
      <alignment horizontal="justify" vertical="center" wrapText="1"/>
    </xf>
    <xf numFmtId="0" fontId="9" fillId="0" borderId="4" xfId="0" applyFont="1" applyFill="1" applyBorder="1" applyAlignment="1">
      <alignment horizontal="justify" vertical="center" wrapText="1"/>
    </xf>
  </cellXfs>
  <cellStyles count="14">
    <cellStyle name="_Formato slips estándar" xfId="1"/>
    <cellStyle name="_Slip habilitantes DM (Secretaría)" xfId="2"/>
    <cellStyle name="_SLIP RCSP NUEVAS CONDICIONES" xfId="3"/>
    <cellStyle name="_Slips RCSP (habilitantes) Secretaría" xfId="4"/>
    <cellStyle name="Estilo 1" xfId="5"/>
    <cellStyle name="Millares" xfId="6" builtinId="3"/>
    <cellStyle name="Moneda" xfId="7" builtinId="4"/>
    <cellStyle name="Normal" xfId="0" builtinId="0"/>
    <cellStyle name="Normal 2" xfId="8"/>
    <cellStyle name="Normal_Condiciones Obligatorias TRDM" xfId="9"/>
    <cellStyle name="Normal_Matriz de Evaluación 2009" xfId="10"/>
    <cellStyle name="Normal_Slips Publicados_Condiciones Complementarias TRDM" xfId="11"/>
    <cellStyle name="Normal_Slips técnicos VDD - IND" xfId="12"/>
    <cellStyle name="Porcentaje" xfId="1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4</xdr:col>
      <xdr:colOff>438150</xdr:colOff>
      <xdr:row>78</xdr:row>
      <xdr:rowOff>28575</xdr:rowOff>
    </xdr:to>
    <xdr:pic>
      <xdr:nvPicPr>
        <xdr:cNvPr id="822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55182" b="7098"/>
        <a:stretch>
          <a:fillRect/>
        </a:stretch>
      </xdr:blipFill>
      <xdr:spPr bwMode="auto">
        <a:xfrm>
          <a:off x="0" y="8048625"/>
          <a:ext cx="6829425" cy="796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55" zoomScaleNormal="55" workbookViewId="0">
      <selection activeCell="C7" sqref="C7"/>
    </sheetView>
  </sheetViews>
  <sheetFormatPr baseColWidth="10" defaultRowHeight="12.75" x14ac:dyDescent="0.2"/>
  <cols>
    <col min="1" max="1" width="48.140625" bestFit="1" customWidth="1"/>
    <col min="2" max="2" width="36.5703125" customWidth="1"/>
    <col min="3" max="3" width="37.5703125" customWidth="1"/>
    <col min="4" max="4" width="34.140625" customWidth="1"/>
    <col min="5" max="7" width="36.140625" customWidth="1"/>
  </cols>
  <sheetData>
    <row r="1" spans="1:10" x14ac:dyDescent="0.2">
      <c r="A1" s="125"/>
      <c r="B1" s="125"/>
      <c r="C1" s="125"/>
      <c r="D1" s="125"/>
      <c r="E1" s="125"/>
      <c r="F1" s="125"/>
      <c r="G1" s="125"/>
    </row>
    <row r="2" spans="1:10" s="77" customFormat="1" ht="78" customHeight="1" x14ac:dyDescent="0.2">
      <c r="A2" s="224" t="s">
        <v>339</v>
      </c>
      <c r="B2" s="224"/>
      <c r="C2" s="224"/>
      <c r="D2" s="224"/>
      <c r="E2" s="224"/>
      <c r="F2" s="224"/>
      <c r="G2" s="224"/>
      <c r="H2" s="129"/>
      <c r="I2" s="129"/>
      <c r="J2" s="129"/>
    </row>
    <row r="3" spans="1:10" s="77" customFormat="1" ht="19.5" customHeight="1" x14ac:dyDescent="0.3">
      <c r="A3" s="225" t="s">
        <v>332</v>
      </c>
      <c r="B3" s="225"/>
      <c r="C3" s="225"/>
      <c r="D3" s="225"/>
      <c r="E3" s="225"/>
      <c r="F3" s="225"/>
      <c r="G3" s="225"/>
    </row>
    <row r="4" spans="1:10" s="77" customFormat="1" ht="19.5" customHeight="1" thickBot="1" x14ac:dyDescent="0.3">
      <c r="A4" s="130"/>
      <c r="B4" s="130"/>
      <c r="C4" s="130"/>
      <c r="D4" s="130"/>
      <c r="E4" s="130"/>
      <c r="F4" s="130"/>
      <c r="G4" s="130"/>
    </row>
    <row r="5" spans="1:10" s="98" customFormat="1" ht="128.25" customHeight="1" x14ac:dyDescent="0.2">
      <c r="A5" s="217" t="s">
        <v>291</v>
      </c>
      <c r="B5" s="97" t="s">
        <v>260</v>
      </c>
      <c r="C5" s="97" t="s">
        <v>340</v>
      </c>
      <c r="D5" s="97" t="s">
        <v>386</v>
      </c>
      <c r="E5" s="97" t="s">
        <v>420</v>
      </c>
      <c r="F5" s="97" t="s">
        <v>454</v>
      </c>
      <c r="G5" s="97" t="s">
        <v>475</v>
      </c>
    </row>
    <row r="6" spans="1:10" s="77" customFormat="1" x14ac:dyDescent="0.2">
      <c r="A6" s="218" t="s">
        <v>292</v>
      </c>
      <c r="B6" s="99" t="s">
        <v>295</v>
      </c>
      <c r="C6" s="99" t="s">
        <v>295</v>
      </c>
      <c r="D6" s="99" t="s">
        <v>295</v>
      </c>
      <c r="E6" s="99" t="s">
        <v>295</v>
      </c>
      <c r="F6" s="99" t="s">
        <v>295</v>
      </c>
      <c r="G6" s="99" t="s">
        <v>295</v>
      </c>
    </row>
    <row r="7" spans="1:10" s="77" customFormat="1" ht="60.75" customHeight="1" x14ac:dyDescent="0.2">
      <c r="A7" s="219" t="s">
        <v>333</v>
      </c>
      <c r="B7" s="220">
        <f>Ponderación!C13</f>
        <v>823.30089743589747</v>
      </c>
      <c r="C7" s="220">
        <f>Ponderación!C21</f>
        <v>855.40518095238099</v>
      </c>
      <c r="D7" s="220">
        <f>Ponderación!C29</f>
        <v>798.10596630036628</v>
      </c>
      <c r="E7" s="220">
        <f>Ponderación!C37</f>
        <v>834.93804029304033</v>
      </c>
      <c r="F7" s="220">
        <f>Ponderación!C45</f>
        <v>818.83333333333337</v>
      </c>
      <c r="G7" s="220" t="s">
        <v>487</v>
      </c>
    </row>
    <row r="8" spans="1:10" s="77" customFormat="1" ht="24" customHeight="1" x14ac:dyDescent="0.2">
      <c r="A8" s="221" t="s">
        <v>334</v>
      </c>
      <c r="B8" s="220" t="s">
        <v>487</v>
      </c>
      <c r="C8" s="220">
        <f>Ponderación!C57</f>
        <v>697.89115646258506</v>
      </c>
      <c r="D8" s="220">
        <f>Ponderación!C65</f>
        <v>772.11111111111109</v>
      </c>
      <c r="E8" s="220" t="s">
        <v>487</v>
      </c>
      <c r="F8" s="220" t="s">
        <v>487</v>
      </c>
      <c r="G8" s="220" t="s">
        <v>487</v>
      </c>
    </row>
    <row r="9" spans="1:10" s="77" customFormat="1" ht="31.5" customHeight="1" x14ac:dyDescent="0.2">
      <c r="A9" s="219" t="s">
        <v>335</v>
      </c>
      <c r="B9" s="220">
        <f>Ponderación!C75</f>
        <v>683.33333333333337</v>
      </c>
      <c r="C9" s="220">
        <f>Ponderación!C82</f>
        <v>980</v>
      </c>
      <c r="D9" s="220">
        <f>Ponderación!C89</f>
        <v>943.25599999999997</v>
      </c>
      <c r="E9" s="220">
        <f>Ponderación!C96</f>
        <v>763.68113333333338</v>
      </c>
      <c r="F9" s="220" t="s">
        <v>487</v>
      </c>
      <c r="G9" s="220">
        <f>Ponderación!C103</f>
        <v>976.66000000000008</v>
      </c>
    </row>
    <row r="10" spans="1:10" s="98" customFormat="1" ht="13.5" thickBot="1" x14ac:dyDescent="0.25">
      <c r="A10" s="222"/>
      <c r="B10" s="223"/>
      <c r="C10" s="223"/>
      <c r="D10" s="223"/>
      <c r="E10" s="223"/>
      <c r="F10" s="223"/>
      <c r="G10" s="223"/>
    </row>
    <row r="13" spans="1:10" x14ac:dyDescent="0.2">
      <c r="A13" t="s">
        <v>336</v>
      </c>
    </row>
    <row r="15" spans="1:10" x14ac:dyDescent="0.2">
      <c r="B15" s="131"/>
    </row>
    <row r="16" spans="1:10" ht="15" x14ac:dyDescent="0.25">
      <c r="A16" s="132" t="s">
        <v>338</v>
      </c>
      <c r="B16" s="131"/>
    </row>
    <row r="17" spans="1:4" ht="15" x14ac:dyDescent="0.25">
      <c r="A17" s="132" t="s">
        <v>337</v>
      </c>
      <c r="B17" s="131"/>
    </row>
    <row r="18" spans="1:4" x14ac:dyDescent="0.2">
      <c r="B18" s="131"/>
    </row>
    <row r="19" spans="1:4" x14ac:dyDescent="0.2">
      <c r="B19" s="131"/>
      <c r="C19" s="131"/>
      <c r="D19" s="133"/>
    </row>
    <row r="20" spans="1:4" x14ac:dyDescent="0.2">
      <c r="C20" s="131"/>
    </row>
  </sheetData>
  <sheetProtection algorithmName="SHA-512" hashValue="6/YNhAgvFFjJwcqiqu096yGIDqFRDb+ZI3CFEIAOmZ1swjRgn4uAcahz8+xSiJgTjMIdNBWB9bUGYAdkPQ53tw==" saltValue="fjzhhzGdJCi+q/APSmLqEw==" spinCount="100000" sheet="1"/>
  <mergeCells count="2">
    <mergeCell ref="A2:G2"/>
    <mergeCell ref="A3:G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zoomScale="70" zoomScaleNormal="70" zoomScaleSheetLayoutView="75" workbookViewId="0">
      <selection activeCell="D11" sqref="D11"/>
    </sheetView>
  </sheetViews>
  <sheetFormatPr baseColWidth="10" defaultRowHeight="14.25" x14ac:dyDescent="0.2"/>
  <cols>
    <col min="1" max="1" width="85.7109375" style="4" customWidth="1"/>
    <col min="2" max="2" width="20.7109375" style="70" customWidth="1"/>
    <col min="3" max="3" width="37.5703125" style="1" customWidth="1"/>
    <col min="4" max="4" width="13.42578125" style="1" customWidth="1"/>
    <col min="5" max="5" width="36.28515625" style="1" customWidth="1"/>
    <col min="6" max="6" width="12.85546875" style="1" customWidth="1"/>
    <col min="7" max="7" width="14.5703125" style="72" customWidth="1"/>
    <col min="8" max="16384" width="11.42578125" style="4"/>
  </cols>
  <sheetData>
    <row r="1" spans="1:7" ht="26.25" customHeight="1" x14ac:dyDescent="0.2">
      <c r="A1" s="297" t="s">
        <v>185</v>
      </c>
      <c r="B1" s="297"/>
      <c r="C1" s="297"/>
      <c r="D1" s="297"/>
      <c r="E1" s="297"/>
      <c r="F1" s="297"/>
    </row>
    <row r="2" spans="1:7" ht="57" customHeight="1" x14ac:dyDescent="0.2">
      <c r="A2" s="297" t="s">
        <v>61</v>
      </c>
      <c r="B2" s="297"/>
      <c r="C2" s="297"/>
      <c r="D2" s="297"/>
      <c r="E2" s="297"/>
      <c r="F2" s="297"/>
    </row>
    <row r="3" spans="1:7" s="1" customFormat="1" ht="19.5" customHeight="1" thickBot="1" x14ac:dyDescent="0.25">
      <c r="A3" s="237" t="s">
        <v>16</v>
      </c>
      <c r="B3" s="237"/>
      <c r="C3" s="237"/>
      <c r="D3" s="237"/>
      <c r="E3" s="237"/>
      <c r="F3" s="237"/>
      <c r="G3" s="14"/>
    </row>
    <row r="4" spans="1:7" ht="15" x14ac:dyDescent="0.2">
      <c r="A4" s="177" t="s">
        <v>82</v>
      </c>
      <c r="B4" s="178" t="s">
        <v>83</v>
      </c>
      <c r="C4" s="274" t="s">
        <v>259</v>
      </c>
      <c r="D4" s="274"/>
      <c r="E4" s="274"/>
      <c r="F4" s="274"/>
      <c r="G4" s="73"/>
    </row>
    <row r="5" spans="1:7" ht="66" customHeight="1" x14ac:dyDescent="0.2">
      <c r="A5" s="179"/>
      <c r="B5" s="180"/>
      <c r="C5" s="142" t="s">
        <v>340</v>
      </c>
      <c r="D5" s="142" t="s">
        <v>23</v>
      </c>
      <c r="E5" s="142" t="s">
        <v>386</v>
      </c>
      <c r="F5" s="142" t="s">
        <v>23</v>
      </c>
      <c r="G5" s="73"/>
    </row>
    <row r="6" spans="1:7" ht="44.25" x14ac:dyDescent="0.2">
      <c r="A6" s="175" t="s">
        <v>244</v>
      </c>
      <c r="B6" s="291">
        <v>40</v>
      </c>
      <c r="C6" s="291" t="s">
        <v>374</v>
      </c>
      <c r="D6" s="291">
        <f>20+(20*1000/2000)</f>
        <v>30</v>
      </c>
      <c r="E6" s="291" t="s">
        <v>413</v>
      </c>
      <c r="F6" s="291">
        <v>40</v>
      </c>
      <c r="G6" s="73"/>
    </row>
    <row r="7" spans="1:7" ht="28.5" x14ac:dyDescent="0.2">
      <c r="A7" s="34" t="s">
        <v>99</v>
      </c>
      <c r="B7" s="293"/>
      <c r="C7" s="293"/>
      <c r="D7" s="293"/>
      <c r="E7" s="293"/>
      <c r="F7" s="293"/>
      <c r="G7" s="73"/>
    </row>
    <row r="8" spans="1:7" ht="28.5" x14ac:dyDescent="0.2">
      <c r="A8" s="34" t="s">
        <v>100</v>
      </c>
      <c r="B8" s="294"/>
      <c r="C8" s="294"/>
      <c r="D8" s="294"/>
      <c r="E8" s="294"/>
      <c r="F8" s="294"/>
      <c r="G8" s="73"/>
    </row>
    <row r="9" spans="1:7" ht="85.5" x14ac:dyDescent="0.2">
      <c r="A9" s="182" t="s">
        <v>245</v>
      </c>
      <c r="B9" s="183">
        <v>30</v>
      </c>
      <c r="C9" s="145" t="s">
        <v>375</v>
      </c>
      <c r="D9" s="146">
        <v>0</v>
      </c>
      <c r="E9" s="145" t="s">
        <v>414</v>
      </c>
      <c r="F9" s="146">
        <v>30</v>
      </c>
      <c r="G9" s="73"/>
    </row>
    <row r="10" spans="1:7" s="70" customFormat="1" ht="29.25" x14ac:dyDescent="0.2">
      <c r="A10" s="175" t="s">
        <v>84</v>
      </c>
      <c r="B10" s="184">
        <v>20</v>
      </c>
      <c r="C10" s="145" t="s">
        <v>376</v>
      </c>
      <c r="D10" s="146">
        <f>20*15/30</f>
        <v>10</v>
      </c>
      <c r="E10" s="145" t="s">
        <v>415</v>
      </c>
      <c r="F10" s="146">
        <v>20</v>
      </c>
      <c r="G10" s="296"/>
    </row>
    <row r="11" spans="1:7" ht="29.25" x14ac:dyDescent="0.2">
      <c r="A11" s="175" t="s">
        <v>85</v>
      </c>
      <c r="B11" s="184">
        <v>20</v>
      </c>
      <c r="C11" s="145" t="s">
        <v>377</v>
      </c>
      <c r="D11" s="146">
        <f>20*10/30</f>
        <v>6.666666666666667</v>
      </c>
      <c r="E11" s="145" t="s">
        <v>415</v>
      </c>
      <c r="F11" s="146">
        <v>20</v>
      </c>
      <c r="G11" s="296"/>
    </row>
    <row r="12" spans="1:7" s="70" customFormat="1" ht="93.75" customHeight="1" x14ac:dyDescent="0.2">
      <c r="A12" s="182" t="s">
        <v>86</v>
      </c>
      <c r="B12" s="184">
        <v>40</v>
      </c>
      <c r="C12" s="145" t="s">
        <v>378</v>
      </c>
      <c r="D12" s="146">
        <v>40</v>
      </c>
      <c r="E12" s="145" t="s">
        <v>416</v>
      </c>
      <c r="F12" s="146">
        <f>40*10/15</f>
        <v>26.666666666666668</v>
      </c>
      <c r="G12" s="296"/>
    </row>
    <row r="13" spans="1:7" ht="31.5" customHeight="1" x14ac:dyDescent="0.2">
      <c r="A13" s="175" t="s">
        <v>87</v>
      </c>
      <c r="B13" s="295">
        <v>30</v>
      </c>
      <c r="C13" s="295" t="s">
        <v>264</v>
      </c>
      <c r="D13" s="295">
        <v>30</v>
      </c>
      <c r="E13" s="295" t="s">
        <v>264</v>
      </c>
      <c r="F13" s="295">
        <v>30</v>
      </c>
      <c r="G13" s="296"/>
    </row>
    <row r="14" spans="1:7" ht="28.5" x14ac:dyDescent="0.2">
      <c r="A14" s="34" t="s">
        <v>88</v>
      </c>
      <c r="B14" s="295"/>
      <c r="C14" s="295"/>
      <c r="D14" s="295"/>
      <c r="E14" s="295"/>
      <c r="F14" s="295"/>
      <c r="G14" s="296"/>
    </row>
    <row r="15" spans="1:7" ht="48.75" customHeight="1" x14ac:dyDescent="0.2">
      <c r="A15" s="34" t="s">
        <v>89</v>
      </c>
      <c r="B15" s="295"/>
      <c r="C15" s="295"/>
      <c r="D15" s="295"/>
      <c r="E15" s="295"/>
      <c r="F15" s="295"/>
      <c r="G15" s="296"/>
    </row>
    <row r="16" spans="1:7" ht="81" customHeight="1" x14ac:dyDescent="0.2">
      <c r="A16" s="34" t="s">
        <v>90</v>
      </c>
      <c r="B16" s="295"/>
      <c r="C16" s="295"/>
      <c r="D16" s="295"/>
      <c r="E16" s="295"/>
      <c r="F16" s="295"/>
      <c r="G16" s="73"/>
    </row>
    <row r="17" spans="1:7" ht="78.75" customHeight="1" x14ac:dyDescent="0.2">
      <c r="A17" s="34" t="s">
        <v>91</v>
      </c>
      <c r="B17" s="295"/>
      <c r="C17" s="295"/>
      <c r="D17" s="295"/>
      <c r="E17" s="295"/>
      <c r="F17" s="295"/>
      <c r="G17" s="73"/>
    </row>
    <row r="18" spans="1:7" ht="57" x14ac:dyDescent="0.2">
      <c r="A18" s="34" t="s">
        <v>92</v>
      </c>
      <c r="B18" s="295"/>
      <c r="C18" s="295"/>
      <c r="D18" s="295"/>
      <c r="E18" s="295"/>
      <c r="F18" s="295"/>
      <c r="G18" s="73"/>
    </row>
    <row r="19" spans="1:7" ht="15" x14ac:dyDescent="0.2">
      <c r="A19" s="185" t="s">
        <v>93</v>
      </c>
      <c r="B19" s="290">
        <v>20</v>
      </c>
      <c r="C19" s="290" t="s">
        <v>379</v>
      </c>
      <c r="D19" s="290">
        <v>20</v>
      </c>
      <c r="E19" s="290" t="s">
        <v>417</v>
      </c>
      <c r="F19" s="290">
        <f>20*200/900</f>
        <v>4.4444444444444446</v>
      </c>
      <c r="G19" s="73"/>
    </row>
    <row r="20" spans="1:7" ht="45" customHeight="1" x14ac:dyDescent="0.2">
      <c r="A20" s="186" t="s">
        <v>94</v>
      </c>
      <c r="B20" s="290"/>
      <c r="C20" s="290"/>
      <c r="D20" s="290"/>
      <c r="E20" s="290"/>
      <c r="F20" s="290"/>
      <c r="G20" s="73"/>
    </row>
    <row r="21" spans="1:7" ht="79.5" customHeight="1" x14ac:dyDescent="0.2">
      <c r="A21" s="34" t="s">
        <v>95</v>
      </c>
      <c r="B21" s="291">
        <v>20</v>
      </c>
      <c r="C21" s="291" t="s">
        <v>264</v>
      </c>
      <c r="D21" s="291">
        <v>20</v>
      </c>
      <c r="E21" s="291" t="s">
        <v>264</v>
      </c>
      <c r="F21" s="291">
        <v>20</v>
      </c>
      <c r="G21" s="73"/>
    </row>
    <row r="22" spans="1:7" ht="105.75" customHeight="1" x14ac:dyDescent="0.2">
      <c r="A22" s="187" t="s">
        <v>96</v>
      </c>
      <c r="B22" s="290"/>
      <c r="C22" s="290"/>
      <c r="D22" s="290"/>
      <c r="E22" s="290"/>
      <c r="F22" s="290"/>
      <c r="G22" s="73"/>
    </row>
    <row r="23" spans="1:7" ht="82.5" customHeight="1" x14ac:dyDescent="0.2">
      <c r="A23" s="34" t="s">
        <v>97</v>
      </c>
      <c r="B23" s="290"/>
      <c r="C23" s="290"/>
      <c r="D23" s="290"/>
      <c r="E23" s="290"/>
      <c r="F23" s="290"/>
      <c r="G23" s="73"/>
    </row>
    <row r="24" spans="1:7" ht="82.5" customHeight="1" x14ac:dyDescent="0.2">
      <c r="A24" s="187" t="s">
        <v>98</v>
      </c>
      <c r="B24" s="292"/>
      <c r="C24" s="292"/>
      <c r="D24" s="292"/>
      <c r="E24" s="292"/>
      <c r="F24" s="292"/>
      <c r="G24" s="73"/>
    </row>
    <row r="25" spans="1:7" ht="108" customHeight="1" x14ac:dyDescent="0.2">
      <c r="A25" s="24" t="s">
        <v>250</v>
      </c>
      <c r="B25" s="155">
        <v>20</v>
      </c>
      <c r="C25" s="145" t="s">
        <v>380</v>
      </c>
      <c r="D25" s="146">
        <v>20</v>
      </c>
      <c r="E25" s="145" t="s">
        <v>418</v>
      </c>
      <c r="F25" s="146">
        <f>20*30/50</f>
        <v>12</v>
      </c>
      <c r="G25" s="73"/>
    </row>
    <row r="26" spans="1:7" ht="82.5" customHeight="1" x14ac:dyDescent="0.2">
      <c r="A26" s="24" t="s">
        <v>246</v>
      </c>
      <c r="B26" s="155">
        <v>20</v>
      </c>
      <c r="C26" s="145" t="s">
        <v>264</v>
      </c>
      <c r="D26" s="146">
        <v>20</v>
      </c>
      <c r="E26" s="145" t="s">
        <v>275</v>
      </c>
      <c r="F26" s="146">
        <v>0</v>
      </c>
      <c r="G26" s="73"/>
    </row>
    <row r="27" spans="1:7" ht="58.5" x14ac:dyDescent="0.2">
      <c r="A27" s="189" t="s">
        <v>251</v>
      </c>
      <c r="B27" s="155">
        <v>20</v>
      </c>
      <c r="C27" s="145" t="s">
        <v>264</v>
      </c>
      <c r="D27" s="146">
        <v>20</v>
      </c>
      <c r="E27" s="145" t="s">
        <v>264</v>
      </c>
      <c r="F27" s="146">
        <v>20</v>
      </c>
      <c r="G27" s="73"/>
    </row>
    <row r="28" spans="1:7" ht="43.5" x14ac:dyDescent="0.2">
      <c r="A28" s="189" t="s">
        <v>252</v>
      </c>
      <c r="B28" s="155">
        <v>10</v>
      </c>
      <c r="C28" s="145" t="s">
        <v>264</v>
      </c>
      <c r="D28" s="146">
        <v>10</v>
      </c>
      <c r="E28" s="145" t="s">
        <v>275</v>
      </c>
      <c r="F28" s="146">
        <v>0</v>
      </c>
      <c r="G28" s="73"/>
    </row>
    <row r="29" spans="1:7" ht="43.5" x14ac:dyDescent="0.2">
      <c r="A29" s="190" t="s">
        <v>253</v>
      </c>
      <c r="B29" s="155">
        <v>10</v>
      </c>
      <c r="C29" s="145" t="s">
        <v>264</v>
      </c>
      <c r="D29" s="146">
        <v>10</v>
      </c>
      <c r="E29" s="145" t="s">
        <v>264</v>
      </c>
      <c r="F29" s="146">
        <v>10</v>
      </c>
      <c r="G29" s="73"/>
    </row>
    <row r="30" spans="1:7" ht="18.75" thickBot="1" x14ac:dyDescent="0.25">
      <c r="A30" s="191" t="s">
        <v>21</v>
      </c>
      <c r="B30" s="192">
        <f>SUM(B6:B29)</f>
        <v>300</v>
      </c>
      <c r="C30" s="160"/>
      <c r="D30" s="159">
        <f>SUM(D6:D29)</f>
        <v>236.66666666666666</v>
      </c>
      <c r="E30" s="160"/>
      <c r="F30" s="159">
        <f>SUM(F6:F29)</f>
        <v>233.11111111111111</v>
      </c>
      <c r="G30" s="73"/>
    </row>
    <row r="31" spans="1:7" ht="60.75" customHeight="1" x14ac:dyDescent="0.2">
      <c r="B31" s="4"/>
      <c r="G31" s="73"/>
    </row>
    <row r="32" spans="1:7" ht="15" customHeight="1" x14ac:dyDescent="0.2">
      <c r="B32" s="4"/>
      <c r="C32" s="11"/>
      <c r="D32" s="11"/>
      <c r="E32" s="11"/>
      <c r="F32" s="11"/>
      <c r="G32" s="73"/>
    </row>
    <row r="33" spans="2:7" ht="15" customHeight="1" x14ac:dyDescent="0.2">
      <c r="B33" s="4"/>
      <c r="C33" s="10"/>
      <c r="D33" s="10"/>
      <c r="E33" s="10"/>
      <c r="F33" s="10"/>
      <c r="G33" s="73"/>
    </row>
    <row r="34" spans="2:7" ht="15" customHeight="1" x14ac:dyDescent="0.2">
      <c r="B34" s="4"/>
      <c r="C34" s="5"/>
      <c r="D34" s="5"/>
      <c r="E34" s="5"/>
      <c r="F34" s="5"/>
      <c r="G34" s="73"/>
    </row>
    <row r="35" spans="2:7" x14ac:dyDescent="0.2">
      <c r="B35" s="4"/>
      <c r="C35" s="5"/>
      <c r="D35" s="5"/>
      <c r="E35" s="5"/>
      <c r="F35" s="5"/>
      <c r="G35" s="73"/>
    </row>
    <row r="36" spans="2:7" x14ac:dyDescent="0.2">
      <c r="B36" s="4"/>
      <c r="C36" s="5"/>
      <c r="D36" s="5"/>
      <c r="E36" s="5"/>
      <c r="F36" s="5"/>
      <c r="G36" s="73"/>
    </row>
    <row r="37" spans="2:7" x14ac:dyDescent="0.2">
      <c r="B37" s="4"/>
      <c r="C37" s="5"/>
      <c r="D37" s="5"/>
      <c r="E37" s="5"/>
      <c r="F37" s="5"/>
      <c r="G37" s="73"/>
    </row>
    <row r="38" spans="2:7" x14ac:dyDescent="0.2">
      <c r="B38" s="4"/>
      <c r="C38" s="5"/>
      <c r="D38" s="5"/>
      <c r="E38" s="5"/>
      <c r="F38" s="5"/>
      <c r="G38" s="73"/>
    </row>
    <row r="39" spans="2:7" ht="60.75" customHeight="1" x14ac:dyDescent="0.2">
      <c r="B39" s="4"/>
      <c r="C39" s="5"/>
      <c r="D39" s="5"/>
      <c r="E39" s="5"/>
      <c r="F39" s="5"/>
      <c r="G39" s="73"/>
    </row>
    <row r="40" spans="2:7" ht="14.25" customHeight="1" x14ac:dyDescent="0.2">
      <c r="B40" s="4"/>
      <c r="C40" s="5"/>
      <c r="D40" s="5"/>
      <c r="E40" s="5"/>
      <c r="F40" s="5"/>
      <c r="G40" s="73"/>
    </row>
    <row r="41" spans="2:7" x14ac:dyDescent="0.2">
      <c r="B41" s="4"/>
      <c r="C41" s="5"/>
      <c r="D41" s="5"/>
      <c r="E41" s="5"/>
      <c r="F41" s="5"/>
      <c r="G41" s="73"/>
    </row>
    <row r="42" spans="2:7" x14ac:dyDescent="0.2">
      <c r="B42" s="4"/>
      <c r="C42" s="5"/>
      <c r="D42" s="5"/>
      <c r="E42" s="5"/>
      <c r="F42" s="5"/>
      <c r="G42" s="73"/>
    </row>
    <row r="43" spans="2:7" x14ac:dyDescent="0.2">
      <c r="B43" s="4"/>
      <c r="C43" s="5"/>
      <c r="D43" s="5"/>
      <c r="E43" s="5"/>
      <c r="F43" s="5"/>
      <c r="G43" s="73"/>
    </row>
    <row r="44" spans="2:7" x14ac:dyDescent="0.2">
      <c r="B44" s="4"/>
      <c r="C44" s="5"/>
      <c r="D44" s="5"/>
      <c r="E44" s="5"/>
      <c r="F44" s="5"/>
      <c r="G44" s="73"/>
    </row>
    <row r="45" spans="2:7" x14ac:dyDescent="0.2">
      <c r="B45" s="4"/>
      <c r="C45" s="5"/>
      <c r="D45" s="5"/>
      <c r="E45" s="5"/>
      <c r="F45" s="5"/>
      <c r="G45" s="73"/>
    </row>
    <row r="46" spans="2:7" x14ac:dyDescent="0.2">
      <c r="B46" s="4"/>
      <c r="C46" s="5"/>
      <c r="D46" s="5"/>
      <c r="E46" s="5"/>
      <c r="F46" s="5"/>
      <c r="G46" s="73"/>
    </row>
    <row r="47" spans="2:7" x14ac:dyDescent="0.2">
      <c r="B47" s="4"/>
      <c r="C47" s="5"/>
      <c r="D47" s="5"/>
      <c r="E47" s="5"/>
      <c r="F47" s="5"/>
      <c r="G47" s="73"/>
    </row>
    <row r="48" spans="2:7" x14ac:dyDescent="0.2">
      <c r="B48" s="4"/>
      <c r="C48" s="5"/>
      <c r="D48" s="5"/>
      <c r="E48" s="5"/>
      <c r="F48" s="5"/>
      <c r="G48" s="73"/>
    </row>
    <row r="49" spans="2:7" x14ac:dyDescent="0.2">
      <c r="B49" s="4"/>
      <c r="C49" s="5"/>
      <c r="D49" s="5"/>
      <c r="E49" s="5"/>
      <c r="F49" s="5"/>
      <c r="G49" s="73"/>
    </row>
    <row r="50" spans="2:7" x14ac:dyDescent="0.2">
      <c r="B50" s="4"/>
      <c r="C50" s="5"/>
      <c r="D50" s="5"/>
      <c r="E50" s="5"/>
      <c r="F50" s="5"/>
      <c r="G50" s="73"/>
    </row>
    <row r="51" spans="2:7" x14ac:dyDescent="0.2">
      <c r="B51" s="4"/>
      <c r="C51" s="5"/>
      <c r="D51" s="5"/>
      <c r="E51" s="5"/>
      <c r="F51" s="5"/>
      <c r="G51" s="73"/>
    </row>
    <row r="52" spans="2:7" x14ac:dyDescent="0.2">
      <c r="B52" s="4"/>
      <c r="C52" s="5"/>
      <c r="D52" s="5"/>
      <c r="E52" s="5"/>
      <c r="F52" s="5"/>
      <c r="G52" s="73"/>
    </row>
    <row r="53" spans="2:7" x14ac:dyDescent="0.2">
      <c r="B53" s="4"/>
      <c r="C53" s="5"/>
      <c r="D53" s="5"/>
      <c r="E53" s="5"/>
      <c r="F53" s="5"/>
      <c r="G53" s="73"/>
    </row>
    <row r="54" spans="2:7" x14ac:dyDescent="0.2">
      <c r="B54" s="4"/>
      <c r="C54" s="5"/>
      <c r="D54" s="5"/>
      <c r="E54" s="5"/>
      <c r="F54" s="5"/>
      <c r="G54" s="73"/>
    </row>
    <row r="55" spans="2:7" x14ac:dyDescent="0.2">
      <c r="B55" s="4"/>
      <c r="C55" s="5"/>
      <c r="D55" s="5"/>
      <c r="E55" s="5"/>
      <c r="F55" s="5"/>
      <c r="G55" s="73"/>
    </row>
    <row r="56" spans="2:7" x14ac:dyDescent="0.2">
      <c r="B56" s="4"/>
      <c r="C56" s="5"/>
      <c r="D56" s="5"/>
      <c r="E56" s="5"/>
      <c r="F56" s="5"/>
      <c r="G56" s="73"/>
    </row>
    <row r="57" spans="2:7" x14ac:dyDescent="0.2">
      <c r="B57" s="4"/>
      <c r="C57" s="5"/>
      <c r="D57" s="5"/>
      <c r="E57" s="5"/>
      <c r="F57" s="5"/>
      <c r="G57" s="73"/>
    </row>
    <row r="58" spans="2:7" x14ac:dyDescent="0.2">
      <c r="B58" s="4"/>
      <c r="C58" s="5"/>
      <c r="D58" s="5"/>
      <c r="E58" s="5"/>
      <c r="F58" s="5"/>
      <c r="G58" s="73"/>
    </row>
    <row r="59" spans="2:7" x14ac:dyDescent="0.2">
      <c r="B59" s="4"/>
      <c r="C59" s="5"/>
      <c r="D59" s="5"/>
      <c r="E59" s="5"/>
      <c r="F59" s="5"/>
      <c r="G59" s="73"/>
    </row>
    <row r="60" spans="2:7" x14ac:dyDescent="0.2">
      <c r="B60" s="4"/>
      <c r="C60" s="5"/>
      <c r="D60" s="5"/>
      <c r="E60" s="5"/>
      <c r="F60" s="5"/>
      <c r="G60" s="73"/>
    </row>
    <row r="61" spans="2:7" x14ac:dyDescent="0.2">
      <c r="B61" s="4"/>
      <c r="C61" s="5"/>
      <c r="D61" s="5"/>
      <c r="E61" s="5"/>
      <c r="F61" s="5"/>
      <c r="G61" s="73"/>
    </row>
    <row r="62" spans="2:7" x14ac:dyDescent="0.2">
      <c r="B62" s="4"/>
      <c r="C62" s="5"/>
      <c r="D62" s="5"/>
      <c r="E62" s="5"/>
      <c r="F62" s="5"/>
      <c r="G62" s="73"/>
    </row>
    <row r="63" spans="2:7" x14ac:dyDescent="0.2">
      <c r="B63" s="4"/>
      <c r="C63" s="5"/>
      <c r="D63" s="5"/>
      <c r="E63" s="5"/>
      <c r="F63" s="5"/>
      <c r="G63" s="73"/>
    </row>
    <row r="64" spans="2:7" x14ac:dyDescent="0.2">
      <c r="B64" s="4"/>
      <c r="C64" s="5"/>
      <c r="D64" s="5"/>
      <c r="E64" s="5"/>
      <c r="F64" s="5"/>
      <c r="G64" s="73"/>
    </row>
    <row r="65" spans="2:7" x14ac:dyDescent="0.2">
      <c r="B65" s="4"/>
      <c r="C65" s="5"/>
      <c r="D65" s="5"/>
      <c r="E65" s="5"/>
      <c r="F65" s="5"/>
      <c r="G65" s="73"/>
    </row>
    <row r="66" spans="2:7" x14ac:dyDescent="0.2">
      <c r="B66" s="4"/>
      <c r="C66" s="5"/>
      <c r="D66" s="5"/>
      <c r="E66" s="5"/>
      <c r="F66" s="5"/>
      <c r="G66" s="73"/>
    </row>
    <row r="67" spans="2:7" x14ac:dyDescent="0.2">
      <c r="B67" s="4"/>
      <c r="C67" s="5"/>
      <c r="D67" s="5"/>
      <c r="E67" s="5"/>
      <c r="F67" s="5"/>
      <c r="G67" s="73"/>
    </row>
    <row r="68" spans="2:7" x14ac:dyDescent="0.2">
      <c r="B68" s="4"/>
      <c r="C68" s="5"/>
      <c r="D68" s="5"/>
      <c r="E68" s="5"/>
      <c r="F68" s="5"/>
      <c r="G68" s="73"/>
    </row>
    <row r="69" spans="2:7" x14ac:dyDescent="0.2">
      <c r="B69" s="4"/>
      <c r="C69" s="5"/>
      <c r="D69" s="5"/>
      <c r="E69" s="5"/>
      <c r="F69" s="5"/>
      <c r="G69" s="73"/>
    </row>
    <row r="70" spans="2:7" x14ac:dyDescent="0.2">
      <c r="B70" s="4"/>
      <c r="C70" s="5"/>
      <c r="D70" s="5"/>
      <c r="E70" s="5"/>
      <c r="F70" s="5"/>
      <c r="G70" s="73"/>
    </row>
    <row r="71" spans="2:7" x14ac:dyDescent="0.2">
      <c r="B71" s="4"/>
      <c r="C71" s="5"/>
      <c r="D71" s="5"/>
      <c r="E71" s="5"/>
      <c r="F71" s="5"/>
      <c r="G71" s="73"/>
    </row>
    <row r="72" spans="2:7" x14ac:dyDescent="0.2">
      <c r="B72" s="4"/>
      <c r="C72" s="5"/>
      <c r="D72" s="5"/>
      <c r="E72" s="5"/>
      <c r="F72" s="5"/>
      <c r="G72" s="73"/>
    </row>
    <row r="73" spans="2:7" x14ac:dyDescent="0.2">
      <c r="B73" s="4"/>
      <c r="C73" s="5"/>
      <c r="D73" s="5"/>
      <c r="E73" s="5"/>
      <c r="F73" s="5"/>
      <c r="G73" s="73"/>
    </row>
    <row r="74" spans="2:7" x14ac:dyDescent="0.2">
      <c r="B74" s="4"/>
      <c r="C74" s="5"/>
      <c r="D74" s="5"/>
      <c r="E74" s="5"/>
      <c r="F74" s="5"/>
      <c r="G74" s="73"/>
    </row>
    <row r="75" spans="2:7" x14ac:dyDescent="0.2">
      <c r="B75" s="4"/>
      <c r="C75" s="5"/>
      <c r="D75" s="5"/>
      <c r="E75" s="5"/>
      <c r="F75" s="5"/>
      <c r="G75" s="73"/>
    </row>
    <row r="76" spans="2:7" x14ac:dyDescent="0.2">
      <c r="B76" s="4"/>
      <c r="C76" s="5"/>
      <c r="D76" s="5"/>
      <c r="E76" s="5"/>
      <c r="F76" s="5"/>
      <c r="G76" s="73"/>
    </row>
    <row r="77" spans="2:7" x14ac:dyDescent="0.2">
      <c r="B77" s="4"/>
      <c r="C77" s="5"/>
      <c r="D77" s="5"/>
      <c r="E77" s="5"/>
      <c r="F77" s="5"/>
      <c r="G77" s="73"/>
    </row>
    <row r="78" spans="2:7" x14ac:dyDescent="0.2">
      <c r="B78" s="4"/>
      <c r="C78" s="5"/>
      <c r="D78" s="5"/>
      <c r="E78" s="5"/>
      <c r="F78" s="5"/>
      <c r="G78" s="73"/>
    </row>
    <row r="79" spans="2:7" x14ac:dyDescent="0.2">
      <c r="B79" s="4"/>
      <c r="C79" s="5"/>
      <c r="D79" s="5"/>
      <c r="E79" s="5"/>
      <c r="F79" s="5"/>
      <c r="G79" s="73"/>
    </row>
    <row r="80" spans="2:7" x14ac:dyDescent="0.2">
      <c r="B80" s="4"/>
      <c r="C80" s="5"/>
      <c r="D80" s="5"/>
      <c r="E80" s="5"/>
      <c r="F80" s="5"/>
      <c r="G80" s="73"/>
    </row>
    <row r="81" spans="2:7" x14ac:dyDescent="0.2">
      <c r="B81" s="4"/>
      <c r="C81" s="5"/>
      <c r="D81" s="5"/>
      <c r="E81" s="5"/>
      <c r="F81" s="5"/>
      <c r="G81" s="73"/>
    </row>
    <row r="82" spans="2:7" x14ac:dyDescent="0.2">
      <c r="B82" s="4"/>
      <c r="C82" s="5"/>
      <c r="D82" s="5"/>
      <c r="E82" s="5"/>
      <c r="F82" s="5"/>
      <c r="G82" s="73"/>
    </row>
    <row r="83" spans="2:7" x14ac:dyDescent="0.2">
      <c r="B83" s="4"/>
      <c r="C83" s="5"/>
      <c r="D83" s="5"/>
      <c r="E83" s="5"/>
      <c r="F83" s="5"/>
      <c r="G83" s="73"/>
    </row>
    <row r="84" spans="2:7" x14ac:dyDescent="0.2">
      <c r="B84" s="4"/>
      <c r="C84" s="5"/>
      <c r="D84" s="5"/>
      <c r="E84" s="5"/>
      <c r="F84" s="5"/>
      <c r="G84" s="73"/>
    </row>
    <row r="85" spans="2:7" x14ac:dyDescent="0.2">
      <c r="B85" s="4"/>
      <c r="C85" s="5"/>
      <c r="D85" s="5"/>
      <c r="E85" s="5"/>
      <c r="F85" s="5"/>
      <c r="G85" s="73"/>
    </row>
    <row r="86" spans="2:7" x14ac:dyDescent="0.2">
      <c r="B86" s="4"/>
      <c r="C86" s="5"/>
      <c r="D86" s="5"/>
      <c r="E86" s="5"/>
      <c r="F86" s="5"/>
      <c r="G86" s="73"/>
    </row>
    <row r="87" spans="2:7" x14ac:dyDescent="0.2">
      <c r="B87" s="4"/>
      <c r="C87" s="5"/>
      <c r="D87" s="5"/>
      <c r="E87" s="5"/>
      <c r="F87" s="5"/>
      <c r="G87" s="73"/>
    </row>
    <row r="88" spans="2:7" x14ac:dyDescent="0.2">
      <c r="B88" s="4"/>
      <c r="C88" s="5"/>
      <c r="D88" s="5"/>
      <c r="E88" s="5"/>
      <c r="F88" s="5"/>
      <c r="G88" s="73"/>
    </row>
    <row r="89" spans="2:7" x14ac:dyDescent="0.2">
      <c r="B89" s="4"/>
      <c r="C89" s="5"/>
      <c r="D89" s="5"/>
      <c r="E89" s="5"/>
      <c r="F89" s="5"/>
      <c r="G89" s="73"/>
    </row>
    <row r="90" spans="2:7" x14ac:dyDescent="0.2">
      <c r="B90" s="4"/>
      <c r="C90" s="5"/>
      <c r="D90" s="5"/>
      <c r="E90" s="5"/>
      <c r="F90" s="5"/>
      <c r="G90" s="73"/>
    </row>
    <row r="91" spans="2:7" x14ac:dyDescent="0.2">
      <c r="B91" s="4"/>
      <c r="C91" s="5"/>
      <c r="D91" s="5"/>
      <c r="E91" s="5"/>
      <c r="F91" s="5"/>
      <c r="G91" s="73"/>
    </row>
    <row r="92" spans="2:7" x14ac:dyDescent="0.2">
      <c r="B92" s="4"/>
      <c r="C92" s="5"/>
      <c r="D92" s="5"/>
      <c r="E92" s="5"/>
      <c r="F92" s="5"/>
      <c r="G92" s="73"/>
    </row>
    <row r="93" spans="2:7" x14ac:dyDescent="0.2">
      <c r="B93" s="4"/>
      <c r="C93" s="5"/>
      <c r="D93" s="5"/>
      <c r="E93" s="5"/>
      <c r="F93" s="5"/>
      <c r="G93" s="73"/>
    </row>
    <row r="94" spans="2:7" x14ac:dyDescent="0.2">
      <c r="B94" s="4"/>
      <c r="C94" s="5"/>
      <c r="D94" s="5"/>
      <c r="E94" s="5"/>
      <c r="F94" s="5"/>
      <c r="G94" s="73"/>
    </row>
    <row r="95" spans="2:7" x14ac:dyDescent="0.2">
      <c r="B95" s="4"/>
      <c r="C95" s="5"/>
      <c r="D95" s="5"/>
      <c r="E95" s="5"/>
      <c r="F95" s="5"/>
      <c r="G95" s="73"/>
    </row>
    <row r="96" spans="2:7" x14ac:dyDescent="0.2">
      <c r="B96" s="4"/>
      <c r="C96" s="5"/>
      <c r="D96" s="5"/>
      <c r="E96" s="5"/>
      <c r="F96" s="5"/>
      <c r="G96" s="73"/>
    </row>
    <row r="97" spans="2:7" x14ac:dyDescent="0.2">
      <c r="B97" s="4"/>
      <c r="C97" s="5"/>
      <c r="D97" s="5"/>
      <c r="E97" s="5"/>
      <c r="F97" s="5"/>
      <c r="G97" s="73"/>
    </row>
    <row r="98" spans="2:7" x14ac:dyDescent="0.2">
      <c r="B98" s="4"/>
      <c r="C98" s="5"/>
      <c r="D98" s="5"/>
      <c r="E98" s="5"/>
      <c r="F98" s="5"/>
      <c r="G98" s="73"/>
    </row>
    <row r="99" spans="2:7" x14ac:dyDescent="0.2">
      <c r="B99" s="4"/>
      <c r="C99" s="5"/>
      <c r="D99" s="5"/>
      <c r="E99" s="5"/>
      <c r="F99" s="5"/>
      <c r="G99" s="73"/>
    </row>
    <row r="100" spans="2:7" x14ac:dyDescent="0.2">
      <c r="B100" s="4"/>
      <c r="C100" s="5"/>
      <c r="D100" s="5"/>
      <c r="E100" s="5"/>
      <c r="F100" s="5"/>
      <c r="G100" s="73"/>
    </row>
    <row r="101" spans="2:7" x14ac:dyDescent="0.2">
      <c r="B101" s="4"/>
      <c r="C101" s="5"/>
      <c r="D101" s="5"/>
      <c r="E101" s="5"/>
      <c r="F101" s="5"/>
      <c r="G101" s="73"/>
    </row>
    <row r="102" spans="2:7" x14ac:dyDescent="0.2">
      <c r="B102" s="4"/>
      <c r="C102" s="5"/>
      <c r="D102" s="5"/>
      <c r="E102" s="5"/>
      <c r="F102" s="5"/>
      <c r="G102" s="73"/>
    </row>
    <row r="103" spans="2:7" x14ac:dyDescent="0.2">
      <c r="B103" s="4"/>
      <c r="C103" s="5"/>
      <c r="D103" s="5"/>
      <c r="E103" s="5"/>
      <c r="F103" s="5"/>
      <c r="G103" s="73"/>
    </row>
    <row r="104" spans="2:7" x14ac:dyDescent="0.2">
      <c r="B104" s="4"/>
      <c r="C104" s="5"/>
      <c r="D104" s="5"/>
      <c r="E104" s="5"/>
      <c r="F104" s="5"/>
      <c r="G104" s="73"/>
    </row>
    <row r="105" spans="2:7" x14ac:dyDescent="0.2">
      <c r="B105" s="4"/>
      <c r="C105" s="5"/>
      <c r="D105" s="5"/>
      <c r="E105" s="5"/>
      <c r="F105" s="5"/>
      <c r="G105" s="73"/>
    </row>
    <row r="106" spans="2:7" x14ac:dyDescent="0.2">
      <c r="B106" s="4"/>
      <c r="C106" s="5"/>
      <c r="D106" s="5"/>
      <c r="E106" s="5"/>
      <c r="F106" s="5"/>
      <c r="G106" s="73"/>
    </row>
    <row r="107" spans="2:7" x14ac:dyDescent="0.2">
      <c r="B107" s="4"/>
      <c r="C107" s="5"/>
      <c r="D107" s="5"/>
      <c r="E107" s="5"/>
      <c r="F107" s="5"/>
      <c r="G107" s="73"/>
    </row>
    <row r="108" spans="2:7" x14ac:dyDescent="0.2">
      <c r="B108" s="4"/>
      <c r="C108" s="5"/>
      <c r="D108" s="5"/>
      <c r="E108" s="5"/>
      <c r="F108" s="5"/>
      <c r="G108" s="73"/>
    </row>
    <row r="109" spans="2:7" x14ac:dyDescent="0.2">
      <c r="B109" s="4"/>
      <c r="C109" s="5"/>
      <c r="D109" s="5"/>
      <c r="E109" s="5"/>
      <c r="F109" s="5"/>
      <c r="G109" s="73"/>
    </row>
    <row r="110" spans="2:7" x14ac:dyDescent="0.2">
      <c r="B110" s="4"/>
      <c r="C110" s="5"/>
      <c r="D110" s="5"/>
      <c r="E110" s="5"/>
      <c r="F110" s="5"/>
      <c r="G110" s="73"/>
    </row>
    <row r="111" spans="2:7" x14ac:dyDescent="0.2">
      <c r="B111" s="4"/>
      <c r="C111" s="5"/>
      <c r="D111" s="5"/>
      <c r="E111" s="5"/>
      <c r="F111" s="5"/>
      <c r="G111" s="73"/>
    </row>
    <row r="112" spans="2:7" x14ac:dyDescent="0.2">
      <c r="B112" s="4"/>
      <c r="C112" s="5"/>
      <c r="D112" s="5"/>
      <c r="E112" s="5"/>
      <c r="F112" s="5"/>
      <c r="G112" s="73"/>
    </row>
    <row r="113" spans="2:7" x14ac:dyDescent="0.2">
      <c r="B113" s="4"/>
      <c r="C113" s="5"/>
      <c r="D113" s="5"/>
      <c r="E113" s="5"/>
      <c r="F113" s="5"/>
      <c r="G113" s="73"/>
    </row>
    <row r="114" spans="2:7" x14ac:dyDescent="0.2">
      <c r="B114" s="4"/>
      <c r="C114" s="5"/>
      <c r="D114" s="5"/>
      <c r="E114" s="5"/>
      <c r="F114" s="5"/>
      <c r="G114" s="73"/>
    </row>
    <row r="115" spans="2:7" x14ac:dyDescent="0.2">
      <c r="B115" s="4"/>
      <c r="C115" s="5"/>
      <c r="D115" s="5"/>
      <c r="E115" s="5"/>
      <c r="F115" s="5"/>
      <c r="G115" s="73"/>
    </row>
    <row r="116" spans="2:7" x14ac:dyDescent="0.2">
      <c r="B116" s="4"/>
      <c r="C116" s="5"/>
      <c r="D116" s="5"/>
      <c r="E116" s="5"/>
      <c r="F116" s="5"/>
      <c r="G116" s="73"/>
    </row>
    <row r="117" spans="2:7" x14ac:dyDescent="0.2">
      <c r="B117" s="4"/>
      <c r="C117" s="5"/>
      <c r="D117" s="5"/>
      <c r="E117" s="5"/>
      <c r="F117" s="5"/>
      <c r="G117" s="73"/>
    </row>
    <row r="118" spans="2:7" x14ac:dyDescent="0.2">
      <c r="B118" s="4"/>
      <c r="C118" s="5"/>
      <c r="D118" s="5"/>
      <c r="E118" s="5"/>
      <c r="F118" s="5"/>
      <c r="G118" s="73"/>
    </row>
    <row r="119" spans="2:7" x14ac:dyDescent="0.2">
      <c r="B119" s="4"/>
      <c r="C119" s="5"/>
      <c r="D119" s="5"/>
      <c r="E119" s="5"/>
      <c r="F119" s="5"/>
      <c r="G119" s="73"/>
    </row>
    <row r="120" spans="2:7" x14ac:dyDescent="0.2">
      <c r="B120" s="4"/>
      <c r="C120" s="5"/>
      <c r="D120" s="5"/>
      <c r="E120" s="5"/>
      <c r="F120" s="5"/>
      <c r="G120" s="73"/>
    </row>
    <row r="121" spans="2:7" x14ac:dyDescent="0.2">
      <c r="B121" s="4"/>
      <c r="C121" s="5"/>
      <c r="D121" s="5"/>
      <c r="E121" s="5"/>
      <c r="F121" s="5"/>
      <c r="G121" s="73"/>
    </row>
    <row r="122" spans="2:7" x14ac:dyDescent="0.2">
      <c r="B122" s="4"/>
      <c r="C122" s="5"/>
      <c r="D122" s="5"/>
      <c r="E122" s="5"/>
      <c r="F122" s="5"/>
      <c r="G122" s="73"/>
    </row>
    <row r="123" spans="2:7" x14ac:dyDescent="0.2">
      <c r="B123" s="4"/>
      <c r="C123" s="5"/>
      <c r="D123" s="5"/>
      <c r="E123" s="5"/>
      <c r="F123" s="5"/>
      <c r="G123" s="73"/>
    </row>
    <row r="124" spans="2:7" x14ac:dyDescent="0.2">
      <c r="B124" s="4"/>
      <c r="C124" s="5"/>
      <c r="D124" s="5"/>
      <c r="E124" s="5"/>
      <c r="F124" s="5"/>
      <c r="G124" s="73"/>
    </row>
    <row r="125" spans="2:7" x14ac:dyDescent="0.2">
      <c r="B125" s="4"/>
      <c r="C125" s="5"/>
      <c r="D125" s="5"/>
      <c r="E125" s="5"/>
      <c r="F125" s="5"/>
      <c r="G125" s="73"/>
    </row>
    <row r="126" spans="2:7" x14ac:dyDescent="0.2">
      <c r="B126" s="4"/>
      <c r="C126" s="5"/>
      <c r="D126" s="5"/>
      <c r="E126" s="5"/>
      <c r="F126" s="5"/>
      <c r="G126" s="73"/>
    </row>
    <row r="127" spans="2:7" x14ac:dyDescent="0.2">
      <c r="B127" s="4"/>
      <c r="C127" s="5"/>
      <c r="D127" s="5"/>
      <c r="E127" s="5"/>
      <c r="F127" s="5"/>
      <c r="G127" s="73"/>
    </row>
    <row r="128" spans="2:7" x14ac:dyDescent="0.2">
      <c r="B128" s="4"/>
      <c r="C128" s="5"/>
      <c r="D128" s="5"/>
      <c r="E128" s="5"/>
      <c r="F128" s="5"/>
      <c r="G128" s="73"/>
    </row>
    <row r="129" spans="2:7" x14ac:dyDescent="0.2">
      <c r="B129" s="4"/>
      <c r="C129" s="5"/>
      <c r="D129" s="5"/>
      <c r="E129" s="5"/>
      <c r="F129" s="5"/>
      <c r="G129" s="73"/>
    </row>
    <row r="130" spans="2:7" x14ac:dyDescent="0.2">
      <c r="B130" s="4"/>
      <c r="C130" s="5"/>
      <c r="D130" s="5"/>
      <c r="E130" s="5"/>
      <c r="F130" s="5"/>
      <c r="G130" s="73"/>
    </row>
    <row r="131" spans="2:7" x14ac:dyDescent="0.2">
      <c r="B131" s="4"/>
      <c r="C131" s="5"/>
      <c r="D131" s="5"/>
      <c r="E131" s="5"/>
      <c r="F131" s="5"/>
      <c r="G131" s="73"/>
    </row>
    <row r="132" spans="2:7" x14ac:dyDescent="0.2">
      <c r="B132" s="4"/>
      <c r="C132" s="5"/>
      <c r="D132" s="5"/>
      <c r="E132" s="5"/>
      <c r="F132" s="5"/>
      <c r="G132" s="73"/>
    </row>
    <row r="133" spans="2:7" x14ac:dyDescent="0.2">
      <c r="B133" s="4"/>
      <c r="C133" s="5"/>
      <c r="D133" s="5"/>
      <c r="E133" s="5"/>
      <c r="F133" s="5"/>
      <c r="G133" s="73"/>
    </row>
    <row r="134" spans="2:7" x14ac:dyDescent="0.2">
      <c r="B134" s="4"/>
      <c r="C134" s="5"/>
      <c r="D134" s="5"/>
      <c r="E134" s="5"/>
      <c r="F134" s="5"/>
      <c r="G134" s="73"/>
    </row>
    <row r="135" spans="2:7" x14ac:dyDescent="0.2">
      <c r="B135" s="4"/>
      <c r="C135" s="5"/>
      <c r="D135" s="5"/>
      <c r="E135" s="5"/>
      <c r="F135" s="5"/>
      <c r="G135" s="73"/>
    </row>
    <row r="136" spans="2:7" x14ac:dyDescent="0.2">
      <c r="B136" s="4"/>
      <c r="C136" s="5"/>
      <c r="D136" s="5"/>
      <c r="E136" s="5"/>
      <c r="F136" s="5"/>
      <c r="G136" s="73"/>
    </row>
    <row r="137" spans="2:7" x14ac:dyDescent="0.2">
      <c r="B137" s="4"/>
      <c r="C137" s="5"/>
      <c r="D137" s="5"/>
      <c r="E137" s="5"/>
      <c r="F137" s="5"/>
      <c r="G137" s="73"/>
    </row>
    <row r="138" spans="2:7" x14ac:dyDescent="0.2">
      <c r="B138" s="4"/>
      <c r="G138" s="73"/>
    </row>
    <row r="139" spans="2:7" x14ac:dyDescent="0.2">
      <c r="B139" s="4"/>
      <c r="G139" s="73"/>
    </row>
    <row r="140" spans="2:7" x14ac:dyDescent="0.2">
      <c r="B140" s="4"/>
      <c r="G140" s="73"/>
    </row>
    <row r="141" spans="2:7" x14ac:dyDescent="0.2">
      <c r="B141" s="4"/>
      <c r="G141" s="73"/>
    </row>
    <row r="142" spans="2:7" x14ac:dyDescent="0.2">
      <c r="B142" s="4"/>
      <c r="G142" s="73"/>
    </row>
    <row r="143" spans="2:7" x14ac:dyDescent="0.2">
      <c r="B143" s="4"/>
      <c r="G143" s="73"/>
    </row>
    <row r="144" spans="2:7" x14ac:dyDescent="0.2">
      <c r="B144" s="4"/>
      <c r="G144" s="73"/>
    </row>
    <row r="145" spans="2:2" x14ac:dyDescent="0.2">
      <c r="B145" s="4"/>
    </row>
    <row r="146" spans="2:2" x14ac:dyDescent="0.2">
      <c r="B146" s="4"/>
    </row>
    <row r="147" spans="2:2" x14ac:dyDescent="0.2">
      <c r="B147" s="4"/>
    </row>
  </sheetData>
  <sheetProtection algorithmName="SHA-512" hashValue="C2rJOm8WEU7X7TXtpn62diwUGvJVVcWbaZUTRcJOvqy1iByFKLUgyyuxwlQHnURe+zesIPOHAfTdkiU3mi3G6A==" saltValue="Bv7fm34pIvMshD7iMjl7yQ==" spinCount="100000" sheet="1"/>
  <mergeCells count="25">
    <mergeCell ref="A1:F1"/>
    <mergeCell ref="A2:F2"/>
    <mergeCell ref="A3:F3"/>
    <mergeCell ref="C6:C8"/>
    <mergeCell ref="D6:D8"/>
    <mergeCell ref="E6:E8"/>
    <mergeCell ref="F6:F8"/>
    <mergeCell ref="C4:F4"/>
    <mergeCell ref="C13:C18"/>
    <mergeCell ref="D13:D18"/>
    <mergeCell ref="E13:E18"/>
    <mergeCell ref="F13:F18"/>
    <mergeCell ref="B19:B20"/>
    <mergeCell ref="B21:B24"/>
    <mergeCell ref="B6:B8"/>
    <mergeCell ref="B13:B18"/>
    <mergeCell ref="G10:G15"/>
    <mergeCell ref="C19:C20"/>
    <mergeCell ref="D19:D20"/>
    <mergeCell ref="E19:E20"/>
    <mergeCell ref="F19:F20"/>
    <mergeCell ref="C21:C24"/>
    <mergeCell ref="D21:D24"/>
    <mergeCell ref="E21:E24"/>
    <mergeCell ref="F21:F24"/>
  </mergeCells>
  <phoneticPr fontId="4" type="noConversion"/>
  <printOptions horizontalCentered="1"/>
  <pageMargins left="0.78740157480314965" right="0.78740157480314965" top="0.98425196850393704" bottom="0.98425196850393704" header="0" footer="0"/>
  <pageSetup scale="70" fitToHeight="3" orientation="portrait" r:id="rId1"/>
  <headerFooter alignWithMargins="0">
    <oddHeader>&amp;F</oddHeader>
    <oddFooter>Página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zoomScale="55" zoomScaleNormal="55" workbookViewId="0">
      <selection activeCell="A4" sqref="A4:C5"/>
    </sheetView>
  </sheetViews>
  <sheetFormatPr baseColWidth="10" defaultRowHeight="14.25" x14ac:dyDescent="0.2"/>
  <cols>
    <col min="1" max="1" width="44.7109375" customWidth="1"/>
    <col min="2" max="2" width="37.85546875" customWidth="1"/>
    <col min="3" max="3" width="18.5703125" customWidth="1"/>
    <col min="4" max="4" width="21" customWidth="1"/>
    <col min="5" max="5" width="37.5703125" style="1" customWidth="1"/>
    <col min="6" max="6" width="13.42578125" style="1" customWidth="1"/>
    <col min="7" max="7" width="36.28515625" style="1" customWidth="1"/>
    <col min="8" max="8" width="12.85546875" style="1" customWidth="1"/>
    <col min="9" max="9" width="35.7109375" style="1" customWidth="1"/>
    <col min="10" max="10" width="13.28515625" style="1" customWidth="1"/>
    <col min="11" max="11" width="35.7109375" style="1" customWidth="1"/>
    <col min="12" max="12" width="13.28515625" style="1" customWidth="1"/>
    <col min="13" max="13" width="35.7109375" style="1" customWidth="1"/>
    <col min="14" max="14" width="13.28515625" style="1" customWidth="1"/>
  </cols>
  <sheetData>
    <row r="1" spans="1:14" s="4" customFormat="1" ht="26.25" customHeight="1" x14ac:dyDescent="0.2">
      <c r="A1" s="297" t="s">
        <v>185</v>
      </c>
      <c r="B1" s="297"/>
      <c r="C1" s="297"/>
      <c r="D1" s="297"/>
      <c r="E1" s="297"/>
      <c r="F1" s="297"/>
      <c r="G1" s="297"/>
      <c r="H1" s="297"/>
      <c r="I1" s="297"/>
      <c r="J1" s="297"/>
      <c r="K1" s="297"/>
      <c r="L1" s="297"/>
      <c r="M1" s="297"/>
      <c r="N1" s="297"/>
    </row>
    <row r="2" spans="1:14" ht="64.5" customHeight="1" x14ac:dyDescent="0.2">
      <c r="A2" s="287" t="s">
        <v>62</v>
      </c>
      <c r="B2" s="287"/>
      <c r="C2" s="287"/>
      <c r="D2" s="287"/>
      <c r="E2" s="287"/>
      <c r="F2" s="287"/>
      <c r="G2" s="287"/>
      <c r="H2" s="287"/>
      <c r="I2" s="287"/>
      <c r="J2" s="287"/>
      <c r="K2" s="287"/>
      <c r="L2" s="287"/>
      <c r="M2" s="287"/>
      <c r="N2" s="287"/>
    </row>
    <row r="3" spans="1:14" ht="51.75" customHeight="1" thickBot="1" x14ac:dyDescent="0.25">
      <c r="A3" s="287" t="s">
        <v>16</v>
      </c>
      <c r="B3" s="287"/>
      <c r="C3" s="287"/>
      <c r="D3" s="287"/>
      <c r="E3" s="287"/>
      <c r="F3" s="287"/>
      <c r="G3" s="287"/>
      <c r="H3" s="287"/>
      <c r="I3" s="287"/>
      <c r="J3" s="287"/>
      <c r="K3" s="287"/>
      <c r="L3" s="287"/>
      <c r="M3" s="287"/>
      <c r="N3" s="287"/>
    </row>
    <row r="4" spans="1:14" ht="15" x14ac:dyDescent="0.2">
      <c r="A4" s="302" t="s">
        <v>82</v>
      </c>
      <c r="B4" s="302"/>
      <c r="C4" s="302"/>
      <c r="D4" s="304" t="s">
        <v>23</v>
      </c>
      <c r="E4" s="274" t="s">
        <v>259</v>
      </c>
      <c r="F4" s="274"/>
      <c r="G4" s="274"/>
      <c r="H4" s="274"/>
      <c r="I4" s="274"/>
      <c r="J4" s="274"/>
      <c r="K4" s="274"/>
      <c r="L4" s="274"/>
      <c r="M4" s="274"/>
      <c r="N4" s="274"/>
    </row>
    <row r="5" spans="1:14" ht="84.75" customHeight="1" x14ac:dyDescent="0.2">
      <c r="A5" s="303"/>
      <c r="B5" s="303"/>
      <c r="C5" s="303"/>
      <c r="D5" s="305"/>
      <c r="E5" s="142" t="s">
        <v>260</v>
      </c>
      <c r="F5" s="142" t="s">
        <v>23</v>
      </c>
      <c r="G5" s="142" t="s">
        <v>340</v>
      </c>
      <c r="H5" s="142" t="s">
        <v>23</v>
      </c>
      <c r="I5" s="142" t="s">
        <v>386</v>
      </c>
      <c r="J5" s="142" t="s">
        <v>23</v>
      </c>
      <c r="K5" s="142" t="s">
        <v>420</v>
      </c>
      <c r="L5" s="142" t="s">
        <v>23</v>
      </c>
      <c r="M5" s="142" t="s">
        <v>475</v>
      </c>
      <c r="N5" s="142" t="s">
        <v>23</v>
      </c>
    </row>
    <row r="6" spans="1:14" ht="123.75" customHeight="1" x14ac:dyDescent="0.2">
      <c r="A6" s="306" t="s">
        <v>101</v>
      </c>
      <c r="B6" s="306"/>
      <c r="C6" s="306"/>
      <c r="D6" s="298">
        <v>20</v>
      </c>
      <c r="E6" s="298" t="s">
        <v>283</v>
      </c>
      <c r="F6" s="298">
        <v>0</v>
      </c>
      <c r="G6" s="298" t="s">
        <v>275</v>
      </c>
      <c r="H6" s="298">
        <v>0</v>
      </c>
      <c r="I6" s="298" t="s">
        <v>264</v>
      </c>
      <c r="J6" s="298">
        <v>20</v>
      </c>
      <c r="K6" s="298" t="s">
        <v>264</v>
      </c>
      <c r="L6" s="298">
        <v>20</v>
      </c>
      <c r="M6" s="298" t="s">
        <v>264</v>
      </c>
      <c r="N6" s="298">
        <v>20</v>
      </c>
    </row>
    <row r="7" spans="1:14" ht="95.25" customHeight="1" x14ac:dyDescent="0.2">
      <c r="A7" s="307" t="s">
        <v>102</v>
      </c>
      <c r="B7" s="307"/>
      <c r="C7" s="307"/>
      <c r="D7" s="298"/>
      <c r="E7" s="298"/>
      <c r="F7" s="298"/>
      <c r="G7" s="298"/>
      <c r="H7" s="298"/>
      <c r="I7" s="298"/>
      <c r="J7" s="298"/>
      <c r="K7" s="298"/>
      <c r="L7" s="298"/>
      <c r="M7" s="298"/>
      <c r="N7" s="298"/>
    </row>
    <row r="8" spans="1:14" ht="47.25" customHeight="1" x14ac:dyDescent="0.2">
      <c r="A8" s="308" t="s">
        <v>247</v>
      </c>
      <c r="B8" s="309"/>
      <c r="C8" s="309"/>
      <c r="D8" s="299">
        <v>100</v>
      </c>
      <c r="E8" s="299" t="s">
        <v>283</v>
      </c>
      <c r="F8" s="299">
        <v>0</v>
      </c>
      <c r="G8" s="299" t="s">
        <v>381</v>
      </c>
      <c r="H8" s="299">
        <v>100</v>
      </c>
      <c r="I8" s="299" t="s">
        <v>381</v>
      </c>
      <c r="J8" s="299">
        <v>100</v>
      </c>
      <c r="K8" s="299" t="s">
        <v>275</v>
      </c>
      <c r="L8" s="299">
        <v>0</v>
      </c>
      <c r="M8" s="299" t="s">
        <v>476</v>
      </c>
      <c r="N8" s="299">
        <v>100</v>
      </c>
    </row>
    <row r="9" spans="1:14" x14ac:dyDescent="0.2">
      <c r="A9" s="310" t="s">
        <v>103</v>
      </c>
      <c r="B9" s="310"/>
      <c r="C9" s="194" t="s">
        <v>140</v>
      </c>
      <c r="D9" s="300"/>
      <c r="E9" s="300"/>
      <c r="F9" s="300"/>
      <c r="G9" s="300"/>
      <c r="H9" s="300"/>
      <c r="I9" s="300"/>
      <c r="J9" s="300"/>
      <c r="K9" s="300"/>
      <c r="L9" s="300"/>
      <c r="M9" s="300"/>
      <c r="N9" s="300"/>
    </row>
    <row r="10" spans="1:14" x14ac:dyDescent="0.2">
      <c r="A10" s="311" t="s">
        <v>104</v>
      </c>
      <c r="B10" s="311"/>
      <c r="C10" s="194" t="s">
        <v>141</v>
      </c>
      <c r="D10" s="300"/>
      <c r="E10" s="300"/>
      <c r="F10" s="300"/>
      <c r="G10" s="300"/>
      <c r="H10" s="300"/>
      <c r="I10" s="300"/>
      <c r="J10" s="300"/>
      <c r="K10" s="300"/>
      <c r="L10" s="300"/>
      <c r="M10" s="300"/>
      <c r="N10" s="300"/>
    </row>
    <row r="11" spans="1:14" x14ac:dyDescent="0.2">
      <c r="A11" s="311" t="s">
        <v>105</v>
      </c>
      <c r="B11" s="311"/>
      <c r="C11" s="194" t="s">
        <v>142</v>
      </c>
      <c r="D11" s="300"/>
      <c r="E11" s="300"/>
      <c r="F11" s="300"/>
      <c r="G11" s="300"/>
      <c r="H11" s="300"/>
      <c r="I11" s="300"/>
      <c r="J11" s="300"/>
      <c r="K11" s="300"/>
      <c r="L11" s="300"/>
      <c r="M11" s="300"/>
      <c r="N11" s="300"/>
    </row>
    <row r="12" spans="1:14" x14ac:dyDescent="0.2">
      <c r="A12" s="311" t="s">
        <v>106</v>
      </c>
      <c r="B12" s="311"/>
      <c r="C12" s="194" t="s">
        <v>143</v>
      </c>
      <c r="D12" s="300"/>
      <c r="E12" s="300"/>
      <c r="F12" s="300"/>
      <c r="G12" s="300"/>
      <c r="H12" s="300"/>
      <c r="I12" s="300"/>
      <c r="J12" s="300"/>
      <c r="K12" s="300"/>
      <c r="L12" s="300"/>
      <c r="M12" s="300"/>
      <c r="N12" s="300"/>
    </row>
    <row r="13" spans="1:14" x14ac:dyDescent="0.2">
      <c r="A13" s="311" t="s">
        <v>107</v>
      </c>
      <c r="B13" s="311"/>
      <c r="C13" s="194" t="s">
        <v>144</v>
      </c>
      <c r="D13" s="300"/>
      <c r="E13" s="300"/>
      <c r="F13" s="300"/>
      <c r="G13" s="300"/>
      <c r="H13" s="300"/>
      <c r="I13" s="300"/>
      <c r="J13" s="300"/>
      <c r="K13" s="300"/>
      <c r="L13" s="300"/>
      <c r="M13" s="300"/>
      <c r="N13" s="300"/>
    </row>
    <row r="14" spans="1:14" x14ac:dyDescent="0.2">
      <c r="A14" s="311" t="s">
        <v>108</v>
      </c>
      <c r="B14" s="311"/>
      <c r="C14" s="194" t="s">
        <v>145</v>
      </c>
      <c r="D14" s="300"/>
      <c r="E14" s="300"/>
      <c r="F14" s="300"/>
      <c r="G14" s="300"/>
      <c r="H14" s="300"/>
      <c r="I14" s="300"/>
      <c r="J14" s="300"/>
      <c r="K14" s="300"/>
      <c r="L14" s="300"/>
      <c r="M14" s="300"/>
      <c r="N14" s="300"/>
    </row>
    <row r="15" spans="1:14" x14ac:dyDescent="0.2">
      <c r="A15" s="311" t="s">
        <v>109</v>
      </c>
      <c r="B15" s="311"/>
      <c r="C15" s="194" t="s">
        <v>146</v>
      </c>
      <c r="D15" s="300"/>
      <c r="E15" s="300"/>
      <c r="F15" s="300"/>
      <c r="G15" s="300"/>
      <c r="H15" s="300"/>
      <c r="I15" s="300"/>
      <c r="J15" s="300"/>
      <c r="K15" s="300"/>
      <c r="L15" s="300"/>
      <c r="M15" s="300"/>
      <c r="N15" s="300"/>
    </row>
    <row r="16" spans="1:14" x14ac:dyDescent="0.2">
      <c r="A16" s="311" t="s">
        <v>110</v>
      </c>
      <c r="B16" s="311"/>
      <c r="C16" s="194" t="s">
        <v>147</v>
      </c>
      <c r="D16" s="300"/>
      <c r="E16" s="300"/>
      <c r="F16" s="300"/>
      <c r="G16" s="300"/>
      <c r="H16" s="300"/>
      <c r="I16" s="300"/>
      <c r="J16" s="300"/>
      <c r="K16" s="300"/>
      <c r="L16" s="300"/>
      <c r="M16" s="300"/>
      <c r="N16" s="300"/>
    </row>
    <row r="17" spans="1:14" x14ac:dyDescent="0.2">
      <c r="A17" s="311" t="s">
        <v>111</v>
      </c>
      <c r="B17" s="311"/>
      <c r="C17" s="194" t="s">
        <v>148</v>
      </c>
      <c r="D17" s="300"/>
      <c r="E17" s="300"/>
      <c r="F17" s="300"/>
      <c r="G17" s="300"/>
      <c r="H17" s="300"/>
      <c r="I17" s="300"/>
      <c r="J17" s="300"/>
      <c r="K17" s="300"/>
      <c r="L17" s="300"/>
      <c r="M17" s="300"/>
      <c r="N17" s="300"/>
    </row>
    <row r="18" spans="1:14" x14ac:dyDescent="0.2">
      <c r="A18" s="311" t="s">
        <v>112</v>
      </c>
      <c r="B18" s="311"/>
      <c r="C18" s="194" t="s">
        <v>149</v>
      </c>
      <c r="D18" s="300"/>
      <c r="E18" s="300"/>
      <c r="F18" s="300"/>
      <c r="G18" s="300"/>
      <c r="H18" s="300"/>
      <c r="I18" s="300"/>
      <c r="J18" s="300"/>
      <c r="K18" s="300"/>
      <c r="L18" s="300"/>
      <c r="M18" s="300"/>
      <c r="N18" s="300"/>
    </row>
    <row r="19" spans="1:14" x14ac:dyDescent="0.2">
      <c r="A19" s="311" t="s">
        <v>113</v>
      </c>
      <c r="B19" s="311"/>
      <c r="C19" s="194" t="s">
        <v>150</v>
      </c>
      <c r="D19" s="301"/>
      <c r="E19" s="301"/>
      <c r="F19" s="301"/>
      <c r="G19" s="301"/>
      <c r="H19" s="301"/>
      <c r="I19" s="301"/>
      <c r="J19" s="301"/>
      <c r="K19" s="301"/>
      <c r="L19" s="301"/>
      <c r="M19" s="301"/>
      <c r="N19" s="301"/>
    </row>
    <row r="20" spans="1:14" ht="39.75" customHeight="1" x14ac:dyDescent="0.2">
      <c r="A20" s="312" t="s">
        <v>248</v>
      </c>
      <c r="B20" s="310"/>
      <c r="C20" s="310"/>
      <c r="D20" s="298">
        <v>30</v>
      </c>
      <c r="E20" s="298" t="s">
        <v>283</v>
      </c>
      <c r="F20" s="298">
        <v>0</v>
      </c>
      <c r="G20" s="298" t="s">
        <v>382</v>
      </c>
      <c r="H20" s="298">
        <v>30</v>
      </c>
      <c r="I20" s="299" t="s">
        <v>382</v>
      </c>
      <c r="J20" s="298">
        <v>30</v>
      </c>
      <c r="K20" s="299" t="s">
        <v>444</v>
      </c>
      <c r="L20" s="298">
        <v>20</v>
      </c>
      <c r="M20" s="299" t="s">
        <v>477</v>
      </c>
      <c r="N20" s="298">
        <v>30</v>
      </c>
    </row>
    <row r="21" spans="1:14" x14ac:dyDescent="0.2">
      <c r="A21" s="307" t="s">
        <v>114</v>
      </c>
      <c r="B21" s="307"/>
      <c r="C21" s="194" t="s">
        <v>140</v>
      </c>
      <c r="D21" s="298"/>
      <c r="E21" s="298"/>
      <c r="F21" s="298"/>
      <c r="G21" s="298"/>
      <c r="H21" s="298"/>
      <c r="I21" s="300"/>
      <c r="J21" s="298"/>
      <c r="K21" s="300"/>
      <c r="L21" s="298"/>
      <c r="M21" s="300"/>
      <c r="N21" s="298"/>
    </row>
    <row r="22" spans="1:14" x14ac:dyDescent="0.2">
      <c r="A22" s="313" t="s">
        <v>115</v>
      </c>
      <c r="B22" s="313"/>
      <c r="C22" s="194" t="s">
        <v>151</v>
      </c>
      <c r="D22" s="298"/>
      <c r="E22" s="298"/>
      <c r="F22" s="298"/>
      <c r="G22" s="298"/>
      <c r="H22" s="298"/>
      <c r="I22" s="300"/>
      <c r="J22" s="298"/>
      <c r="K22" s="300"/>
      <c r="L22" s="298"/>
      <c r="M22" s="300"/>
      <c r="N22" s="298"/>
    </row>
    <row r="23" spans="1:14" x14ac:dyDescent="0.2">
      <c r="A23" s="313" t="s">
        <v>116</v>
      </c>
      <c r="B23" s="313"/>
      <c r="C23" s="194" t="s">
        <v>152</v>
      </c>
      <c r="D23" s="298"/>
      <c r="E23" s="298"/>
      <c r="F23" s="298"/>
      <c r="G23" s="298"/>
      <c r="H23" s="298"/>
      <c r="I23" s="300"/>
      <c r="J23" s="298"/>
      <c r="K23" s="300"/>
      <c r="L23" s="298"/>
      <c r="M23" s="300"/>
      <c r="N23" s="298"/>
    </row>
    <row r="24" spans="1:14" x14ac:dyDescent="0.2">
      <c r="A24" s="313" t="s">
        <v>117</v>
      </c>
      <c r="B24" s="313"/>
      <c r="C24" s="194" t="s">
        <v>153</v>
      </c>
      <c r="D24" s="298"/>
      <c r="E24" s="298"/>
      <c r="F24" s="298"/>
      <c r="G24" s="298"/>
      <c r="H24" s="298"/>
      <c r="I24" s="300"/>
      <c r="J24" s="298"/>
      <c r="K24" s="300"/>
      <c r="L24" s="298"/>
      <c r="M24" s="300"/>
      <c r="N24" s="298"/>
    </row>
    <row r="25" spans="1:14" x14ac:dyDescent="0.2">
      <c r="A25" s="313" t="s">
        <v>118</v>
      </c>
      <c r="B25" s="313"/>
      <c r="C25" s="194" t="s">
        <v>154</v>
      </c>
      <c r="D25" s="298"/>
      <c r="E25" s="298"/>
      <c r="F25" s="298"/>
      <c r="G25" s="298"/>
      <c r="H25" s="298"/>
      <c r="I25" s="300"/>
      <c r="J25" s="298"/>
      <c r="K25" s="300"/>
      <c r="L25" s="298"/>
      <c r="M25" s="300"/>
      <c r="N25" s="298"/>
    </row>
    <row r="26" spans="1:14" x14ac:dyDescent="0.2">
      <c r="A26" s="313" t="s">
        <v>119</v>
      </c>
      <c r="B26" s="313"/>
      <c r="C26" s="194" t="s">
        <v>141</v>
      </c>
      <c r="D26" s="298"/>
      <c r="E26" s="298"/>
      <c r="F26" s="298"/>
      <c r="G26" s="298"/>
      <c r="H26" s="298"/>
      <c r="I26" s="300"/>
      <c r="J26" s="298"/>
      <c r="K26" s="300"/>
      <c r="L26" s="298"/>
      <c r="M26" s="300"/>
      <c r="N26" s="298"/>
    </row>
    <row r="27" spans="1:14" x14ac:dyDescent="0.2">
      <c r="A27" s="313" t="s">
        <v>120</v>
      </c>
      <c r="B27" s="313"/>
      <c r="C27" s="194" t="s">
        <v>155</v>
      </c>
      <c r="D27" s="298"/>
      <c r="E27" s="298"/>
      <c r="F27" s="298"/>
      <c r="G27" s="298"/>
      <c r="H27" s="298"/>
      <c r="I27" s="300"/>
      <c r="J27" s="298"/>
      <c r="K27" s="300"/>
      <c r="L27" s="298"/>
      <c r="M27" s="300"/>
      <c r="N27" s="298"/>
    </row>
    <row r="28" spans="1:14" x14ac:dyDescent="0.2">
      <c r="A28" s="313" t="s">
        <v>121</v>
      </c>
      <c r="B28" s="313"/>
      <c r="C28" s="194" t="s">
        <v>156</v>
      </c>
      <c r="D28" s="298"/>
      <c r="E28" s="298"/>
      <c r="F28" s="298"/>
      <c r="G28" s="298"/>
      <c r="H28" s="298"/>
      <c r="I28" s="300"/>
      <c r="J28" s="298"/>
      <c r="K28" s="300"/>
      <c r="L28" s="298"/>
      <c r="M28" s="300"/>
      <c r="N28" s="298"/>
    </row>
    <row r="29" spans="1:14" x14ac:dyDescent="0.2">
      <c r="A29" s="313" t="s">
        <v>122</v>
      </c>
      <c r="B29" s="313"/>
      <c r="C29" s="194" t="s">
        <v>142</v>
      </c>
      <c r="D29" s="298"/>
      <c r="E29" s="298"/>
      <c r="F29" s="298"/>
      <c r="G29" s="298"/>
      <c r="H29" s="298"/>
      <c r="I29" s="300"/>
      <c r="J29" s="298"/>
      <c r="K29" s="300"/>
      <c r="L29" s="298"/>
      <c r="M29" s="300"/>
      <c r="N29" s="298"/>
    </row>
    <row r="30" spans="1:14" x14ac:dyDescent="0.2">
      <c r="A30" s="313" t="s">
        <v>123</v>
      </c>
      <c r="B30" s="313"/>
      <c r="C30" s="194" t="s">
        <v>157</v>
      </c>
      <c r="D30" s="298"/>
      <c r="E30" s="298"/>
      <c r="F30" s="298"/>
      <c r="G30" s="298"/>
      <c r="H30" s="298"/>
      <c r="I30" s="300"/>
      <c r="J30" s="298"/>
      <c r="K30" s="300"/>
      <c r="L30" s="298"/>
      <c r="M30" s="300"/>
      <c r="N30" s="298"/>
    </row>
    <row r="31" spans="1:14" x14ac:dyDescent="0.2">
      <c r="A31" s="313" t="s">
        <v>107</v>
      </c>
      <c r="B31" s="313"/>
      <c r="C31" s="194" t="s">
        <v>143</v>
      </c>
      <c r="D31" s="298"/>
      <c r="E31" s="298"/>
      <c r="F31" s="298"/>
      <c r="G31" s="298"/>
      <c r="H31" s="298"/>
      <c r="I31" s="301"/>
      <c r="J31" s="298"/>
      <c r="K31" s="301"/>
      <c r="L31" s="298"/>
      <c r="M31" s="301"/>
      <c r="N31" s="298"/>
    </row>
    <row r="32" spans="1:14" ht="42.75" customHeight="1" x14ac:dyDescent="0.2">
      <c r="A32" s="308" t="s">
        <v>124</v>
      </c>
      <c r="B32" s="308"/>
      <c r="C32" s="308"/>
      <c r="D32" s="298">
        <v>50</v>
      </c>
      <c r="E32" s="298" t="s">
        <v>283</v>
      </c>
      <c r="F32" s="298">
        <v>0</v>
      </c>
      <c r="G32" s="298" t="s">
        <v>383</v>
      </c>
      <c r="H32" s="298">
        <v>50</v>
      </c>
      <c r="I32" s="298" t="s">
        <v>383</v>
      </c>
      <c r="J32" s="298">
        <v>50</v>
      </c>
      <c r="K32" s="298" t="s">
        <v>445</v>
      </c>
      <c r="L32" s="298">
        <v>30</v>
      </c>
      <c r="M32" s="298" t="s">
        <v>478</v>
      </c>
      <c r="N32" s="298">
        <v>50</v>
      </c>
    </row>
    <row r="33" spans="1:14" x14ac:dyDescent="0.2">
      <c r="A33" s="310" t="s">
        <v>125</v>
      </c>
      <c r="B33" s="310"/>
      <c r="C33" s="194" t="s">
        <v>140</v>
      </c>
      <c r="D33" s="298"/>
      <c r="E33" s="298"/>
      <c r="F33" s="298"/>
      <c r="G33" s="298"/>
      <c r="H33" s="298"/>
      <c r="I33" s="298"/>
      <c r="J33" s="298"/>
      <c r="K33" s="298"/>
      <c r="L33" s="298"/>
      <c r="M33" s="298"/>
      <c r="N33" s="298"/>
    </row>
    <row r="34" spans="1:14" x14ac:dyDescent="0.2">
      <c r="A34" s="311" t="s">
        <v>126</v>
      </c>
      <c r="B34" s="311"/>
      <c r="C34" s="194" t="s">
        <v>153</v>
      </c>
      <c r="D34" s="298"/>
      <c r="E34" s="298"/>
      <c r="F34" s="298"/>
      <c r="G34" s="298"/>
      <c r="H34" s="298"/>
      <c r="I34" s="298"/>
      <c r="J34" s="298"/>
      <c r="K34" s="298"/>
      <c r="L34" s="298"/>
      <c r="M34" s="298"/>
      <c r="N34" s="298"/>
    </row>
    <row r="35" spans="1:14" x14ac:dyDescent="0.2">
      <c r="A35" s="311" t="s">
        <v>127</v>
      </c>
      <c r="B35" s="311"/>
      <c r="C35" s="194" t="s">
        <v>141</v>
      </c>
      <c r="D35" s="298"/>
      <c r="E35" s="298"/>
      <c r="F35" s="298"/>
      <c r="G35" s="298"/>
      <c r="H35" s="298"/>
      <c r="I35" s="298"/>
      <c r="J35" s="298"/>
      <c r="K35" s="298"/>
      <c r="L35" s="298"/>
      <c r="M35" s="298"/>
      <c r="N35" s="298"/>
    </row>
    <row r="36" spans="1:14" x14ac:dyDescent="0.2">
      <c r="A36" s="311" t="s">
        <v>128</v>
      </c>
      <c r="B36" s="311"/>
      <c r="C36" s="194" t="s">
        <v>142</v>
      </c>
      <c r="D36" s="298"/>
      <c r="E36" s="298"/>
      <c r="F36" s="298"/>
      <c r="G36" s="298"/>
      <c r="H36" s="298"/>
      <c r="I36" s="298"/>
      <c r="J36" s="298"/>
      <c r="K36" s="298"/>
      <c r="L36" s="298"/>
      <c r="M36" s="298"/>
      <c r="N36" s="298"/>
    </row>
    <row r="37" spans="1:14" x14ac:dyDescent="0.2">
      <c r="A37" s="311" t="s">
        <v>129</v>
      </c>
      <c r="B37" s="311"/>
      <c r="C37" s="194" t="s">
        <v>143</v>
      </c>
      <c r="D37" s="298"/>
      <c r="E37" s="298"/>
      <c r="F37" s="298"/>
      <c r="G37" s="298"/>
      <c r="H37" s="298"/>
      <c r="I37" s="298"/>
      <c r="J37" s="298"/>
      <c r="K37" s="298"/>
      <c r="L37" s="298"/>
      <c r="M37" s="298"/>
      <c r="N37" s="298"/>
    </row>
    <row r="38" spans="1:14" x14ac:dyDescent="0.2">
      <c r="A38" s="311" t="s">
        <v>130</v>
      </c>
      <c r="B38" s="311"/>
      <c r="C38" s="194" t="s">
        <v>145</v>
      </c>
      <c r="D38" s="298"/>
      <c r="E38" s="298"/>
      <c r="F38" s="298"/>
      <c r="G38" s="298"/>
      <c r="H38" s="298"/>
      <c r="I38" s="298"/>
      <c r="J38" s="298"/>
      <c r="K38" s="298"/>
      <c r="L38" s="298"/>
      <c r="M38" s="298"/>
      <c r="N38" s="298"/>
    </row>
    <row r="39" spans="1:14" ht="27" customHeight="1" x14ac:dyDescent="0.2">
      <c r="A39" s="314" t="s">
        <v>131</v>
      </c>
      <c r="B39" s="314"/>
      <c r="C39" s="314"/>
      <c r="D39" s="298"/>
      <c r="E39" s="298"/>
      <c r="F39" s="298"/>
      <c r="G39" s="298"/>
      <c r="H39" s="298"/>
      <c r="I39" s="298"/>
      <c r="J39" s="298"/>
      <c r="K39" s="298"/>
      <c r="L39" s="298"/>
      <c r="M39" s="298"/>
      <c r="N39" s="298"/>
    </row>
    <row r="40" spans="1:14" ht="53.25" customHeight="1" x14ac:dyDescent="0.2">
      <c r="A40" s="315" t="s">
        <v>132</v>
      </c>
      <c r="B40" s="315"/>
      <c r="C40" s="315"/>
      <c r="D40" s="298"/>
      <c r="E40" s="298"/>
      <c r="F40" s="298"/>
      <c r="G40" s="298"/>
      <c r="H40" s="298"/>
      <c r="I40" s="298"/>
      <c r="J40" s="298"/>
      <c r="K40" s="298"/>
      <c r="L40" s="298"/>
      <c r="M40" s="298"/>
      <c r="N40" s="298"/>
    </row>
    <row r="41" spans="1:14" ht="51" customHeight="1" x14ac:dyDescent="0.2">
      <c r="A41" s="314" t="s">
        <v>133</v>
      </c>
      <c r="B41" s="314"/>
      <c r="C41" s="314"/>
      <c r="D41" s="298"/>
      <c r="E41" s="298"/>
      <c r="F41" s="298"/>
      <c r="G41" s="298"/>
      <c r="H41" s="298"/>
      <c r="I41" s="298"/>
      <c r="J41" s="298"/>
      <c r="K41" s="298"/>
      <c r="L41" s="298"/>
      <c r="M41" s="298"/>
      <c r="N41" s="298"/>
    </row>
    <row r="42" spans="1:14" ht="33" customHeight="1" x14ac:dyDescent="0.2">
      <c r="A42" s="312" t="s">
        <v>134</v>
      </c>
      <c r="B42" s="310"/>
      <c r="C42" s="310"/>
      <c r="D42" s="193">
        <v>10</v>
      </c>
      <c r="E42" s="181" t="s">
        <v>288</v>
      </c>
      <c r="F42" s="181">
        <f>10*10/30</f>
        <v>3.3333333333333335</v>
      </c>
      <c r="G42" s="181" t="s">
        <v>384</v>
      </c>
      <c r="H42" s="181">
        <v>10</v>
      </c>
      <c r="I42" s="181" t="s">
        <v>384</v>
      </c>
      <c r="J42" s="181">
        <v>10</v>
      </c>
      <c r="K42" s="181" t="s">
        <v>446</v>
      </c>
      <c r="L42" s="181">
        <f>10*10/30</f>
        <v>3.3333333333333335</v>
      </c>
      <c r="M42" s="181" t="s">
        <v>484</v>
      </c>
      <c r="N42" s="181">
        <v>10</v>
      </c>
    </row>
    <row r="43" spans="1:14" ht="44.25" customHeight="1" x14ac:dyDescent="0.2">
      <c r="A43" s="312" t="s">
        <v>135</v>
      </c>
      <c r="B43" s="312"/>
      <c r="C43" s="312"/>
      <c r="D43" s="298">
        <v>10</v>
      </c>
      <c r="E43" s="298" t="s">
        <v>289</v>
      </c>
      <c r="F43" s="298">
        <v>10</v>
      </c>
      <c r="G43" s="298" t="s">
        <v>264</v>
      </c>
      <c r="H43" s="298">
        <v>10</v>
      </c>
      <c r="I43" s="298" t="s">
        <v>264</v>
      </c>
      <c r="J43" s="298">
        <v>10</v>
      </c>
      <c r="K43" s="298" t="s">
        <v>264</v>
      </c>
      <c r="L43" s="298">
        <v>10</v>
      </c>
      <c r="M43" s="298" t="s">
        <v>264</v>
      </c>
      <c r="N43" s="298">
        <v>10</v>
      </c>
    </row>
    <row r="44" spans="1:14" ht="128.25" customHeight="1" x14ac:dyDescent="0.2">
      <c r="A44" s="316" t="s">
        <v>136</v>
      </c>
      <c r="B44" s="316"/>
      <c r="C44" s="316"/>
      <c r="D44" s="298"/>
      <c r="E44" s="298"/>
      <c r="F44" s="298"/>
      <c r="G44" s="298"/>
      <c r="H44" s="298"/>
      <c r="I44" s="298"/>
      <c r="J44" s="298"/>
      <c r="K44" s="298"/>
      <c r="L44" s="298"/>
      <c r="M44" s="298"/>
      <c r="N44" s="298"/>
    </row>
    <row r="45" spans="1:14" ht="122.25" customHeight="1" x14ac:dyDescent="0.2">
      <c r="A45" s="321" t="s">
        <v>137</v>
      </c>
      <c r="B45" s="321"/>
      <c r="C45" s="321"/>
      <c r="D45" s="193">
        <v>10</v>
      </c>
      <c r="E45" s="188" t="s">
        <v>283</v>
      </c>
      <c r="F45" s="188">
        <v>0</v>
      </c>
      <c r="G45" s="188" t="s">
        <v>346</v>
      </c>
      <c r="H45" s="188">
        <v>10</v>
      </c>
      <c r="I45" s="188" t="s">
        <v>346</v>
      </c>
      <c r="J45" s="188">
        <v>10</v>
      </c>
      <c r="K45" s="188" t="s">
        <v>346</v>
      </c>
      <c r="L45" s="188">
        <v>10</v>
      </c>
      <c r="M45" s="188" t="s">
        <v>479</v>
      </c>
      <c r="N45" s="188">
        <v>10</v>
      </c>
    </row>
    <row r="46" spans="1:14" ht="167.25" customHeight="1" x14ac:dyDescent="0.2">
      <c r="A46" s="322" t="s">
        <v>138</v>
      </c>
      <c r="B46" s="322"/>
      <c r="C46" s="322"/>
      <c r="D46" s="193">
        <v>10</v>
      </c>
      <c r="E46" s="188" t="s">
        <v>283</v>
      </c>
      <c r="F46" s="188">
        <v>0</v>
      </c>
      <c r="G46" s="145" t="s">
        <v>264</v>
      </c>
      <c r="H46" s="146">
        <v>10</v>
      </c>
      <c r="I46" s="145" t="s">
        <v>264</v>
      </c>
      <c r="J46" s="146">
        <v>10</v>
      </c>
      <c r="K46" s="145" t="s">
        <v>264</v>
      </c>
      <c r="L46" s="146">
        <v>10</v>
      </c>
      <c r="M46" s="145" t="s">
        <v>264</v>
      </c>
      <c r="N46" s="146">
        <v>10</v>
      </c>
    </row>
    <row r="47" spans="1:14" s="71" customFormat="1" ht="150" customHeight="1" x14ac:dyDescent="0.2">
      <c r="A47" s="318" t="s">
        <v>254</v>
      </c>
      <c r="B47" s="318"/>
      <c r="C47" s="318"/>
      <c r="D47" s="146">
        <v>10</v>
      </c>
      <c r="E47" s="188" t="s">
        <v>283</v>
      </c>
      <c r="F47" s="188">
        <v>0</v>
      </c>
      <c r="G47" s="145" t="s">
        <v>264</v>
      </c>
      <c r="H47" s="146">
        <v>10</v>
      </c>
      <c r="I47" s="145" t="s">
        <v>264</v>
      </c>
      <c r="J47" s="146">
        <v>10</v>
      </c>
      <c r="K47" s="145" t="s">
        <v>275</v>
      </c>
      <c r="L47" s="146">
        <v>0</v>
      </c>
      <c r="M47" s="145" t="s">
        <v>264</v>
      </c>
      <c r="N47" s="146">
        <v>10</v>
      </c>
    </row>
    <row r="48" spans="1:14" s="71" customFormat="1" ht="104.25" customHeight="1" x14ac:dyDescent="0.2">
      <c r="A48" s="318" t="s">
        <v>255</v>
      </c>
      <c r="B48" s="318"/>
      <c r="C48" s="318"/>
      <c r="D48" s="146">
        <v>10</v>
      </c>
      <c r="E48" s="145" t="s">
        <v>283</v>
      </c>
      <c r="F48" s="146">
        <v>0</v>
      </c>
      <c r="G48" s="145" t="s">
        <v>385</v>
      </c>
      <c r="H48" s="146">
        <v>10</v>
      </c>
      <c r="I48" s="145" t="s">
        <v>419</v>
      </c>
      <c r="J48" s="146">
        <f>(3.33*2000/7500)+(3.33*20/75)+(3.33*200/450)</f>
        <v>3.2559999999999998</v>
      </c>
      <c r="K48" s="145" t="s">
        <v>447</v>
      </c>
      <c r="L48" s="146">
        <f>(3.33*500/7500)+(3.33*2/75)+(3.33*5/450)</f>
        <v>0.3478</v>
      </c>
      <c r="M48" s="145" t="s">
        <v>480</v>
      </c>
      <c r="N48" s="146">
        <f>(3.33*5000/7500)+(3.33*50/75)+(3.33*300/450)</f>
        <v>6.66</v>
      </c>
    </row>
    <row r="49" spans="1:14" ht="258.75" customHeight="1" x14ac:dyDescent="0.2">
      <c r="A49" s="318" t="s">
        <v>139</v>
      </c>
      <c r="B49" s="318"/>
      <c r="C49" s="318"/>
      <c r="D49" s="193">
        <v>20</v>
      </c>
      <c r="E49" s="145" t="s">
        <v>283</v>
      </c>
      <c r="F49" s="146">
        <v>0</v>
      </c>
      <c r="G49" s="145" t="s">
        <v>264</v>
      </c>
      <c r="H49" s="146">
        <v>20</v>
      </c>
      <c r="I49" s="145" t="s">
        <v>264</v>
      </c>
      <c r="J49" s="146">
        <v>20</v>
      </c>
      <c r="K49" s="145" t="s">
        <v>275</v>
      </c>
      <c r="L49" s="146">
        <v>0</v>
      </c>
      <c r="M49" s="145" t="s">
        <v>264</v>
      </c>
      <c r="N49" s="146">
        <v>20</v>
      </c>
    </row>
    <row r="50" spans="1:14" s="71" customFormat="1" ht="44.25" customHeight="1" x14ac:dyDescent="0.2">
      <c r="A50" s="319" t="s">
        <v>256</v>
      </c>
      <c r="B50" s="319"/>
      <c r="C50" s="319"/>
      <c r="D50" s="291">
        <v>10</v>
      </c>
      <c r="E50" s="291" t="s">
        <v>283</v>
      </c>
      <c r="F50" s="291">
        <v>0</v>
      </c>
      <c r="G50" s="291" t="s">
        <v>264</v>
      </c>
      <c r="H50" s="291">
        <v>10</v>
      </c>
      <c r="I50" s="291" t="s">
        <v>264</v>
      </c>
      <c r="J50" s="291">
        <v>10</v>
      </c>
      <c r="K50" s="291" t="s">
        <v>264</v>
      </c>
      <c r="L50" s="291">
        <v>10</v>
      </c>
      <c r="M50" s="291" t="s">
        <v>264</v>
      </c>
      <c r="N50" s="291">
        <v>10</v>
      </c>
    </row>
    <row r="51" spans="1:14" s="71" customFormat="1" ht="64.5" customHeight="1" x14ac:dyDescent="0.2">
      <c r="A51" s="320" t="s">
        <v>257</v>
      </c>
      <c r="B51" s="320"/>
      <c r="C51" s="320"/>
      <c r="D51" s="290"/>
      <c r="E51" s="290"/>
      <c r="F51" s="290"/>
      <c r="G51" s="290"/>
      <c r="H51" s="290"/>
      <c r="I51" s="290"/>
      <c r="J51" s="290"/>
      <c r="K51" s="290"/>
      <c r="L51" s="290"/>
      <c r="M51" s="290"/>
      <c r="N51" s="290"/>
    </row>
    <row r="52" spans="1:14" s="71" customFormat="1" ht="108" customHeight="1" x14ac:dyDescent="0.2">
      <c r="A52" s="320" t="s">
        <v>258</v>
      </c>
      <c r="B52" s="320"/>
      <c r="C52" s="320"/>
      <c r="D52" s="292"/>
      <c r="E52" s="292"/>
      <c r="F52" s="292"/>
      <c r="G52" s="292"/>
      <c r="H52" s="292"/>
      <c r="I52" s="292"/>
      <c r="J52" s="292"/>
      <c r="K52" s="292"/>
      <c r="L52" s="292"/>
      <c r="M52" s="292"/>
      <c r="N52" s="292"/>
    </row>
    <row r="53" spans="1:14" ht="63.75" customHeight="1" x14ac:dyDescent="0.2">
      <c r="A53" s="318" t="s">
        <v>251</v>
      </c>
      <c r="B53" s="318"/>
      <c r="C53" s="318"/>
      <c r="D53" s="193">
        <v>10</v>
      </c>
      <c r="E53" s="145" t="s">
        <v>283</v>
      </c>
      <c r="F53" s="146">
        <v>0</v>
      </c>
      <c r="G53" s="145" t="s">
        <v>264</v>
      </c>
      <c r="H53" s="146">
        <v>10</v>
      </c>
      <c r="I53" s="145" t="s">
        <v>275</v>
      </c>
      <c r="J53" s="146">
        <v>0</v>
      </c>
      <c r="K53" s="145" t="s">
        <v>264</v>
      </c>
      <c r="L53" s="146">
        <v>10</v>
      </c>
      <c r="M53" s="145" t="s">
        <v>264</v>
      </c>
      <c r="N53" s="146">
        <v>10</v>
      </c>
    </row>
    <row r="54" spans="1:14" ht="21" thickBot="1" x14ac:dyDescent="0.25">
      <c r="A54" s="317" t="s">
        <v>21</v>
      </c>
      <c r="B54" s="317"/>
      <c r="C54" s="317"/>
      <c r="D54" s="195">
        <f>SUM(D6:D53)</f>
        <v>300</v>
      </c>
      <c r="E54" s="174"/>
      <c r="F54" s="159">
        <f>SUM(F6:F53)</f>
        <v>13.333333333333334</v>
      </c>
      <c r="G54" s="160"/>
      <c r="H54" s="159">
        <f>SUM(H6:H53)</f>
        <v>280</v>
      </c>
      <c r="I54" s="160"/>
      <c r="J54" s="159">
        <f>SUM(J6:J53)</f>
        <v>283.25599999999997</v>
      </c>
      <c r="K54" s="160"/>
      <c r="L54" s="159">
        <f>SUM(L6:L53)</f>
        <v>123.68113333333334</v>
      </c>
      <c r="M54" s="160"/>
      <c r="N54" s="159">
        <f>SUM(N6:N53)</f>
        <v>296.66000000000003</v>
      </c>
    </row>
    <row r="56" spans="1:14" x14ac:dyDescent="0.2">
      <c r="E56" s="11"/>
      <c r="F56" s="11"/>
      <c r="G56" s="11"/>
      <c r="H56" s="11"/>
      <c r="I56" s="11"/>
      <c r="J56" s="11"/>
      <c r="K56" s="11"/>
      <c r="L56" s="11"/>
      <c r="M56" s="11"/>
      <c r="N56" s="11"/>
    </row>
    <row r="57" spans="1:14" ht="15" x14ac:dyDescent="0.2">
      <c r="E57" s="10"/>
      <c r="F57" s="10"/>
      <c r="G57" s="10"/>
      <c r="H57" s="10"/>
      <c r="I57" s="10"/>
      <c r="J57" s="10"/>
      <c r="K57" s="10"/>
      <c r="L57" s="10"/>
      <c r="M57" s="10"/>
      <c r="N57" s="10"/>
    </row>
    <row r="58" spans="1:14" x14ac:dyDescent="0.2">
      <c r="E58" s="5"/>
      <c r="F58" s="5"/>
      <c r="G58" s="5"/>
      <c r="H58" s="5"/>
      <c r="I58" s="5"/>
      <c r="J58" s="5"/>
      <c r="K58" s="5"/>
      <c r="L58" s="5"/>
      <c r="M58" s="5"/>
      <c r="N58" s="5"/>
    </row>
    <row r="59" spans="1:14" x14ac:dyDescent="0.2">
      <c r="E59" s="5"/>
      <c r="F59" s="5"/>
      <c r="G59" s="5"/>
      <c r="H59" s="5"/>
      <c r="I59" s="5"/>
      <c r="J59" s="5"/>
      <c r="K59" s="5"/>
      <c r="L59" s="5"/>
      <c r="M59" s="5"/>
      <c r="N59" s="5"/>
    </row>
    <row r="60" spans="1:14" x14ac:dyDescent="0.2">
      <c r="E60" s="5"/>
      <c r="F60" s="5"/>
      <c r="G60" s="5"/>
      <c r="H60" s="5"/>
      <c r="I60" s="5"/>
      <c r="J60" s="5"/>
      <c r="K60" s="5"/>
      <c r="L60" s="5"/>
      <c r="M60" s="5"/>
      <c r="N60" s="5"/>
    </row>
    <row r="61" spans="1:14" x14ac:dyDescent="0.2">
      <c r="E61" s="5"/>
      <c r="F61" s="5"/>
      <c r="G61" s="5"/>
      <c r="H61" s="5"/>
      <c r="I61" s="5"/>
      <c r="J61" s="5"/>
      <c r="K61" s="5"/>
      <c r="L61" s="5"/>
      <c r="M61" s="5"/>
      <c r="N61" s="5"/>
    </row>
    <row r="62" spans="1:14" x14ac:dyDescent="0.2">
      <c r="E62" s="5"/>
      <c r="F62" s="5"/>
      <c r="G62" s="5"/>
      <c r="H62" s="5"/>
      <c r="I62" s="5"/>
      <c r="J62" s="5"/>
      <c r="K62" s="5"/>
      <c r="L62" s="5"/>
      <c r="M62" s="5"/>
      <c r="N62" s="5"/>
    </row>
    <row r="63" spans="1:14" x14ac:dyDescent="0.2">
      <c r="E63" s="5"/>
      <c r="F63" s="5"/>
      <c r="G63" s="5"/>
      <c r="H63" s="5"/>
      <c r="I63" s="5"/>
      <c r="J63" s="5"/>
      <c r="K63" s="5"/>
      <c r="L63" s="5"/>
      <c r="M63" s="5"/>
      <c r="N63" s="5"/>
    </row>
    <row r="64" spans="1:14" x14ac:dyDescent="0.2">
      <c r="E64" s="5"/>
      <c r="F64" s="5"/>
      <c r="G64" s="5"/>
      <c r="H64" s="5"/>
      <c r="I64" s="5"/>
      <c r="J64" s="5"/>
      <c r="K64" s="5"/>
      <c r="L64" s="5"/>
      <c r="M64" s="5"/>
      <c r="N64" s="5"/>
    </row>
    <row r="65" spans="5:14" x14ac:dyDescent="0.2">
      <c r="E65" s="5"/>
      <c r="F65" s="5"/>
      <c r="G65" s="5"/>
      <c r="H65" s="5"/>
      <c r="I65" s="5"/>
      <c r="J65" s="5"/>
      <c r="K65" s="5"/>
      <c r="L65" s="5"/>
      <c r="M65" s="5"/>
      <c r="N65" s="5"/>
    </row>
    <row r="66" spans="5:14" x14ac:dyDescent="0.2">
      <c r="E66" s="5"/>
      <c r="F66" s="5"/>
      <c r="G66" s="5"/>
      <c r="H66" s="5"/>
      <c r="I66" s="5"/>
      <c r="J66" s="5"/>
      <c r="K66" s="5"/>
      <c r="L66" s="5"/>
      <c r="M66" s="5"/>
      <c r="N66" s="5"/>
    </row>
    <row r="67" spans="5:14" x14ac:dyDescent="0.2">
      <c r="E67" s="5"/>
      <c r="F67" s="5"/>
      <c r="G67" s="5"/>
      <c r="H67" s="5"/>
      <c r="I67" s="5"/>
      <c r="J67" s="5"/>
      <c r="K67" s="5"/>
      <c r="L67" s="5"/>
      <c r="M67" s="5"/>
      <c r="N67" s="5"/>
    </row>
    <row r="68" spans="5:14" x14ac:dyDescent="0.2">
      <c r="E68" s="5"/>
      <c r="F68" s="5"/>
      <c r="G68" s="5"/>
      <c r="H68" s="5"/>
      <c r="I68" s="5"/>
      <c r="J68" s="5"/>
      <c r="K68" s="5"/>
      <c r="L68" s="5"/>
      <c r="M68" s="5"/>
      <c r="N68" s="5"/>
    </row>
    <row r="69" spans="5:14" x14ac:dyDescent="0.2">
      <c r="E69" s="5"/>
      <c r="F69" s="5"/>
      <c r="G69" s="5"/>
      <c r="H69" s="5"/>
      <c r="I69" s="5"/>
      <c r="J69" s="5"/>
      <c r="K69" s="5"/>
      <c r="L69" s="5"/>
      <c r="M69" s="5"/>
      <c r="N69" s="5"/>
    </row>
    <row r="70" spans="5:14" x14ac:dyDescent="0.2">
      <c r="E70" s="5"/>
      <c r="F70" s="5"/>
      <c r="G70" s="5"/>
      <c r="H70" s="5"/>
      <c r="I70" s="5"/>
      <c r="J70" s="5"/>
      <c r="K70" s="5"/>
      <c r="L70" s="5"/>
      <c r="M70" s="5"/>
      <c r="N70" s="5"/>
    </row>
    <row r="71" spans="5:14" x14ac:dyDescent="0.2">
      <c r="E71" s="5"/>
      <c r="F71" s="5"/>
      <c r="G71" s="5"/>
      <c r="H71" s="5"/>
      <c r="I71" s="5"/>
      <c r="J71" s="5"/>
      <c r="K71" s="5"/>
      <c r="L71" s="5"/>
      <c r="M71" s="5"/>
      <c r="N71" s="5"/>
    </row>
    <row r="72" spans="5:14" x14ac:dyDescent="0.2">
      <c r="E72" s="5"/>
      <c r="F72" s="5"/>
      <c r="G72" s="5"/>
      <c r="H72" s="5"/>
      <c r="I72" s="5"/>
      <c r="J72" s="5"/>
      <c r="K72" s="5"/>
      <c r="L72" s="5"/>
      <c r="M72" s="5"/>
      <c r="N72" s="5"/>
    </row>
    <row r="73" spans="5:14" x14ac:dyDescent="0.2">
      <c r="E73" s="5"/>
      <c r="F73" s="5"/>
      <c r="G73" s="5"/>
      <c r="H73" s="5"/>
      <c r="I73" s="5"/>
      <c r="J73" s="5"/>
      <c r="K73" s="5"/>
      <c r="L73" s="5"/>
      <c r="M73" s="5"/>
      <c r="N73" s="5"/>
    </row>
    <row r="74" spans="5:14" x14ac:dyDescent="0.2">
      <c r="E74" s="5"/>
      <c r="F74" s="5"/>
      <c r="G74" s="5"/>
      <c r="H74" s="5"/>
      <c r="I74" s="5"/>
      <c r="J74" s="5"/>
      <c r="K74" s="5"/>
      <c r="L74" s="5"/>
      <c r="M74" s="5"/>
      <c r="N74" s="5"/>
    </row>
    <row r="75" spans="5:14" x14ac:dyDescent="0.2">
      <c r="E75" s="5"/>
      <c r="F75" s="5"/>
      <c r="G75" s="5"/>
      <c r="H75" s="5"/>
      <c r="I75" s="5"/>
      <c r="J75" s="5"/>
      <c r="K75" s="5"/>
      <c r="L75" s="5"/>
      <c r="M75" s="5"/>
      <c r="N75" s="5"/>
    </row>
    <row r="76" spans="5:14" x14ac:dyDescent="0.2">
      <c r="E76" s="5"/>
      <c r="F76" s="5"/>
      <c r="G76" s="5"/>
      <c r="H76" s="5"/>
      <c r="I76" s="5"/>
      <c r="J76" s="5"/>
      <c r="K76" s="5"/>
      <c r="L76" s="5"/>
      <c r="M76" s="5"/>
      <c r="N76" s="5"/>
    </row>
    <row r="77" spans="5:14" x14ac:dyDescent="0.2">
      <c r="E77" s="5"/>
      <c r="F77" s="5"/>
      <c r="G77" s="5"/>
      <c r="H77" s="5"/>
      <c r="I77" s="5"/>
      <c r="J77" s="5"/>
      <c r="K77" s="5"/>
      <c r="L77" s="5"/>
      <c r="M77" s="5"/>
      <c r="N77" s="5"/>
    </row>
    <row r="78" spans="5:14" x14ac:dyDescent="0.2">
      <c r="E78" s="5"/>
      <c r="F78" s="5"/>
      <c r="G78" s="5"/>
      <c r="H78" s="5"/>
      <c r="I78" s="5"/>
      <c r="J78" s="5"/>
      <c r="K78" s="5"/>
      <c r="L78" s="5"/>
      <c r="M78" s="5"/>
      <c r="N78" s="5"/>
    </row>
    <row r="79" spans="5:14" x14ac:dyDescent="0.2">
      <c r="E79" s="5"/>
      <c r="F79" s="5"/>
      <c r="G79" s="5"/>
      <c r="H79" s="5"/>
      <c r="I79" s="5"/>
      <c r="J79" s="5"/>
      <c r="K79" s="5"/>
      <c r="L79" s="5"/>
      <c r="M79" s="5"/>
      <c r="N79" s="5"/>
    </row>
    <row r="80" spans="5:14" x14ac:dyDescent="0.2">
      <c r="E80" s="5"/>
      <c r="F80" s="5"/>
      <c r="G80" s="5"/>
      <c r="H80" s="5"/>
      <c r="I80" s="5"/>
      <c r="J80" s="5"/>
      <c r="K80" s="5"/>
      <c r="L80" s="5"/>
      <c r="M80" s="5"/>
      <c r="N80" s="5"/>
    </row>
    <row r="81" spans="5:14" x14ac:dyDescent="0.2">
      <c r="E81" s="5"/>
      <c r="F81" s="5"/>
      <c r="G81" s="5"/>
      <c r="H81" s="5"/>
      <c r="I81" s="5"/>
      <c r="J81" s="5"/>
      <c r="K81" s="5"/>
      <c r="L81" s="5"/>
      <c r="M81" s="5"/>
      <c r="N81" s="5"/>
    </row>
    <row r="82" spans="5:14" x14ac:dyDescent="0.2">
      <c r="E82" s="5"/>
      <c r="F82" s="5"/>
      <c r="G82" s="5"/>
      <c r="H82" s="5"/>
      <c r="I82" s="5"/>
      <c r="J82" s="5"/>
      <c r="K82" s="5"/>
      <c r="L82" s="5"/>
      <c r="M82" s="5"/>
      <c r="N82" s="5"/>
    </row>
    <row r="83" spans="5:14" x14ac:dyDescent="0.2">
      <c r="E83" s="5"/>
      <c r="F83" s="5"/>
      <c r="G83" s="5"/>
      <c r="H83" s="5"/>
      <c r="I83" s="5"/>
      <c r="J83" s="5"/>
      <c r="K83" s="5"/>
      <c r="L83" s="5"/>
      <c r="M83" s="5"/>
      <c r="N83" s="5"/>
    </row>
    <row r="84" spans="5:14" x14ac:dyDescent="0.2">
      <c r="E84" s="5"/>
      <c r="F84" s="5"/>
      <c r="G84" s="5"/>
      <c r="H84" s="5"/>
      <c r="I84" s="5"/>
      <c r="J84" s="5"/>
      <c r="K84" s="5"/>
      <c r="L84" s="5"/>
      <c r="M84" s="5"/>
      <c r="N84" s="5"/>
    </row>
    <row r="85" spans="5:14" x14ac:dyDescent="0.2">
      <c r="E85" s="5"/>
      <c r="F85" s="5"/>
      <c r="G85" s="5"/>
      <c r="H85" s="5"/>
      <c r="I85" s="5"/>
      <c r="J85" s="5"/>
      <c r="K85" s="5"/>
      <c r="L85" s="5"/>
      <c r="M85" s="5"/>
      <c r="N85" s="5"/>
    </row>
    <row r="86" spans="5:14" x14ac:dyDescent="0.2">
      <c r="E86" s="5"/>
      <c r="F86" s="5"/>
      <c r="G86" s="5"/>
      <c r="H86" s="5"/>
      <c r="I86" s="5"/>
      <c r="J86" s="5"/>
      <c r="K86" s="5"/>
      <c r="L86" s="5"/>
      <c r="M86" s="5"/>
      <c r="N86" s="5"/>
    </row>
    <row r="87" spans="5:14" x14ac:dyDescent="0.2">
      <c r="E87" s="5"/>
      <c r="F87" s="5"/>
      <c r="G87" s="5"/>
      <c r="H87" s="5"/>
      <c r="I87" s="5"/>
      <c r="J87" s="5"/>
      <c r="K87" s="5"/>
      <c r="L87" s="5"/>
      <c r="M87" s="5"/>
      <c r="N87" s="5"/>
    </row>
    <row r="88" spans="5:14" x14ac:dyDescent="0.2">
      <c r="E88" s="5"/>
      <c r="F88" s="5"/>
      <c r="G88" s="5"/>
      <c r="H88" s="5"/>
      <c r="I88" s="5"/>
      <c r="J88" s="5"/>
      <c r="K88" s="5"/>
      <c r="L88" s="5"/>
      <c r="M88" s="5"/>
      <c r="N88" s="5"/>
    </row>
    <row r="89" spans="5:14" x14ac:dyDescent="0.2">
      <c r="E89" s="5"/>
      <c r="F89" s="5"/>
      <c r="G89" s="5"/>
      <c r="H89" s="5"/>
      <c r="I89" s="5"/>
      <c r="J89" s="5"/>
      <c r="K89" s="5"/>
      <c r="L89" s="5"/>
      <c r="M89" s="5"/>
      <c r="N89" s="5"/>
    </row>
    <row r="90" spans="5:14" x14ac:dyDescent="0.2">
      <c r="E90" s="5"/>
      <c r="F90" s="5"/>
      <c r="G90" s="5"/>
      <c r="H90" s="5"/>
      <c r="I90" s="5"/>
      <c r="J90" s="5"/>
      <c r="K90" s="5"/>
      <c r="L90" s="5"/>
      <c r="M90" s="5"/>
      <c r="N90" s="5"/>
    </row>
    <row r="91" spans="5:14" x14ac:dyDescent="0.2">
      <c r="E91" s="5"/>
      <c r="F91" s="5"/>
      <c r="G91" s="5"/>
      <c r="H91" s="5"/>
      <c r="I91" s="5"/>
      <c r="J91" s="5"/>
      <c r="K91" s="5"/>
      <c r="L91" s="5"/>
      <c r="M91" s="5"/>
      <c r="N91" s="5"/>
    </row>
    <row r="92" spans="5:14" x14ac:dyDescent="0.2">
      <c r="E92" s="5"/>
      <c r="F92" s="5"/>
      <c r="G92" s="5"/>
      <c r="H92" s="5"/>
      <c r="I92" s="5"/>
      <c r="J92" s="5"/>
      <c r="K92" s="5"/>
      <c r="L92" s="5"/>
      <c r="M92" s="5"/>
      <c r="N92" s="5"/>
    </row>
    <row r="93" spans="5:14" x14ac:dyDescent="0.2">
      <c r="E93" s="5"/>
      <c r="F93" s="5"/>
      <c r="G93" s="5"/>
      <c r="H93" s="5"/>
      <c r="I93" s="5"/>
      <c r="J93" s="5"/>
      <c r="K93" s="5"/>
      <c r="L93" s="5"/>
      <c r="M93" s="5"/>
      <c r="N93" s="5"/>
    </row>
    <row r="94" spans="5:14" x14ac:dyDescent="0.2">
      <c r="E94" s="5"/>
      <c r="F94" s="5"/>
      <c r="G94" s="5"/>
      <c r="H94" s="5"/>
      <c r="I94" s="5"/>
      <c r="J94" s="5"/>
      <c r="K94" s="5"/>
      <c r="L94" s="5"/>
      <c r="M94" s="5"/>
      <c r="N94" s="5"/>
    </row>
    <row r="95" spans="5:14" x14ac:dyDescent="0.2">
      <c r="E95" s="5"/>
      <c r="F95" s="5"/>
      <c r="G95" s="5"/>
      <c r="H95" s="5"/>
      <c r="I95" s="5"/>
      <c r="J95" s="5"/>
      <c r="K95" s="5"/>
      <c r="L95" s="5"/>
      <c r="M95" s="5"/>
      <c r="N95" s="5"/>
    </row>
    <row r="96" spans="5:14" x14ac:dyDescent="0.2">
      <c r="E96" s="5"/>
      <c r="F96" s="5"/>
      <c r="G96" s="5"/>
      <c r="H96" s="5"/>
      <c r="I96" s="5"/>
      <c r="J96" s="5"/>
      <c r="K96" s="5"/>
      <c r="L96" s="5"/>
      <c r="M96" s="5"/>
      <c r="N96" s="5"/>
    </row>
    <row r="97" spans="5:14" x14ac:dyDescent="0.2">
      <c r="E97" s="5"/>
      <c r="F97" s="5"/>
      <c r="G97" s="5"/>
      <c r="H97" s="5"/>
      <c r="I97" s="5"/>
      <c r="J97" s="5"/>
      <c r="K97" s="5"/>
      <c r="L97" s="5"/>
      <c r="M97" s="5"/>
      <c r="N97" s="5"/>
    </row>
    <row r="98" spans="5:14" x14ac:dyDescent="0.2">
      <c r="E98" s="5"/>
      <c r="F98" s="5"/>
      <c r="G98" s="5"/>
      <c r="H98" s="5"/>
      <c r="I98" s="5"/>
      <c r="J98" s="5"/>
      <c r="K98" s="5"/>
      <c r="L98" s="5"/>
      <c r="M98" s="5"/>
      <c r="N98" s="5"/>
    </row>
    <row r="99" spans="5:14" x14ac:dyDescent="0.2">
      <c r="E99" s="5"/>
      <c r="F99" s="5"/>
      <c r="G99" s="5"/>
      <c r="H99" s="5"/>
      <c r="I99" s="5"/>
      <c r="J99" s="5"/>
      <c r="K99" s="5"/>
      <c r="L99" s="5"/>
      <c r="M99" s="5"/>
      <c r="N99" s="5"/>
    </row>
    <row r="100" spans="5:14" x14ac:dyDescent="0.2">
      <c r="E100" s="5"/>
      <c r="F100" s="5"/>
      <c r="G100" s="5"/>
      <c r="H100" s="5"/>
      <c r="I100" s="5"/>
      <c r="J100" s="5"/>
      <c r="K100" s="5"/>
      <c r="L100" s="5"/>
      <c r="M100" s="5"/>
      <c r="N100" s="5"/>
    </row>
    <row r="101" spans="5:14" x14ac:dyDescent="0.2">
      <c r="E101" s="5"/>
      <c r="F101" s="5"/>
      <c r="G101" s="5"/>
      <c r="H101" s="5"/>
      <c r="I101" s="5"/>
      <c r="J101" s="5"/>
      <c r="K101" s="5"/>
      <c r="L101" s="5"/>
      <c r="M101" s="5"/>
      <c r="N101" s="5"/>
    </row>
    <row r="102" spans="5:14" x14ac:dyDescent="0.2">
      <c r="E102" s="5"/>
      <c r="F102" s="5"/>
      <c r="G102" s="5"/>
      <c r="H102" s="5"/>
      <c r="I102" s="5"/>
      <c r="J102" s="5"/>
      <c r="K102" s="5"/>
      <c r="L102" s="5"/>
      <c r="M102" s="5"/>
      <c r="N102" s="5"/>
    </row>
    <row r="103" spans="5:14" x14ac:dyDescent="0.2">
      <c r="E103" s="5"/>
      <c r="F103" s="5"/>
      <c r="G103" s="5"/>
      <c r="H103" s="5"/>
      <c r="I103" s="5"/>
      <c r="J103" s="5"/>
      <c r="K103" s="5"/>
      <c r="L103" s="5"/>
      <c r="M103" s="5"/>
      <c r="N103" s="5"/>
    </row>
    <row r="104" spans="5:14" x14ac:dyDescent="0.2">
      <c r="E104" s="5"/>
      <c r="F104" s="5"/>
      <c r="G104" s="5"/>
      <c r="H104" s="5"/>
      <c r="I104" s="5"/>
      <c r="J104" s="5"/>
      <c r="K104" s="5"/>
      <c r="L104" s="5"/>
      <c r="M104" s="5"/>
      <c r="N104" s="5"/>
    </row>
    <row r="105" spans="5:14" x14ac:dyDescent="0.2">
      <c r="E105" s="5"/>
      <c r="F105" s="5"/>
      <c r="G105" s="5"/>
      <c r="H105" s="5"/>
      <c r="I105" s="5"/>
      <c r="J105" s="5"/>
      <c r="K105" s="5"/>
      <c r="L105" s="5"/>
      <c r="M105" s="5"/>
      <c r="N105" s="5"/>
    </row>
    <row r="106" spans="5:14" x14ac:dyDescent="0.2">
      <c r="E106" s="5"/>
      <c r="F106" s="5"/>
      <c r="G106" s="5"/>
      <c r="H106" s="5"/>
      <c r="I106" s="5"/>
      <c r="J106" s="5"/>
      <c r="K106" s="5"/>
      <c r="L106" s="5"/>
      <c r="M106" s="5"/>
      <c r="N106" s="5"/>
    </row>
    <row r="107" spans="5:14" x14ac:dyDescent="0.2">
      <c r="E107" s="5"/>
      <c r="F107" s="5"/>
      <c r="G107" s="5"/>
      <c r="H107" s="5"/>
      <c r="I107" s="5"/>
      <c r="J107" s="5"/>
      <c r="K107" s="5"/>
      <c r="L107" s="5"/>
      <c r="M107" s="5"/>
      <c r="N107" s="5"/>
    </row>
    <row r="108" spans="5:14" x14ac:dyDescent="0.2">
      <c r="E108" s="5"/>
      <c r="F108" s="5"/>
      <c r="G108" s="5"/>
      <c r="H108" s="5"/>
      <c r="I108" s="5"/>
      <c r="J108" s="5"/>
      <c r="K108" s="5"/>
      <c r="L108" s="5"/>
      <c r="M108" s="5"/>
      <c r="N108" s="5"/>
    </row>
    <row r="109" spans="5:14" x14ac:dyDescent="0.2">
      <c r="E109" s="5"/>
      <c r="F109" s="5"/>
      <c r="G109" s="5"/>
      <c r="H109" s="5"/>
      <c r="I109" s="5"/>
      <c r="J109" s="5"/>
      <c r="K109" s="5"/>
      <c r="L109" s="5"/>
      <c r="M109" s="5"/>
      <c r="N109" s="5"/>
    </row>
    <row r="110" spans="5:14" x14ac:dyDescent="0.2">
      <c r="E110" s="5"/>
      <c r="F110" s="5"/>
      <c r="G110" s="5"/>
      <c r="H110" s="5"/>
      <c r="I110" s="5"/>
      <c r="J110" s="5"/>
      <c r="K110" s="5"/>
      <c r="L110" s="5"/>
      <c r="M110" s="5"/>
      <c r="N110" s="5"/>
    </row>
    <row r="111" spans="5:14" x14ac:dyDescent="0.2">
      <c r="E111" s="5"/>
      <c r="F111" s="5"/>
      <c r="G111" s="5"/>
      <c r="H111" s="5"/>
      <c r="I111" s="5"/>
      <c r="J111" s="5"/>
      <c r="K111" s="5"/>
      <c r="L111" s="5"/>
      <c r="M111" s="5"/>
      <c r="N111" s="5"/>
    </row>
    <row r="112" spans="5:14" x14ac:dyDescent="0.2">
      <c r="E112" s="5"/>
      <c r="F112" s="5"/>
      <c r="G112" s="5"/>
      <c r="H112" s="5"/>
      <c r="I112" s="5"/>
      <c r="J112" s="5"/>
      <c r="K112" s="5"/>
      <c r="L112" s="5"/>
      <c r="M112" s="5"/>
      <c r="N112" s="5"/>
    </row>
    <row r="113" spans="5:14" x14ac:dyDescent="0.2">
      <c r="E113" s="5"/>
      <c r="F113" s="5"/>
      <c r="G113" s="5"/>
      <c r="H113" s="5"/>
      <c r="I113" s="5"/>
      <c r="J113" s="5"/>
      <c r="K113" s="5"/>
      <c r="L113" s="5"/>
      <c r="M113" s="5"/>
      <c r="N113" s="5"/>
    </row>
    <row r="114" spans="5:14" x14ac:dyDescent="0.2">
      <c r="E114" s="5"/>
      <c r="F114" s="5"/>
      <c r="G114" s="5"/>
      <c r="H114" s="5"/>
      <c r="I114" s="5"/>
      <c r="J114" s="5"/>
      <c r="K114" s="5"/>
      <c r="L114" s="5"/>
      <c r="M114" s="5"/>
      <c r="N114" s="5"/>
    </row>
    <row r="115" spans="5:14" x14ac:dyDescent="0.2">
      <c r="E115" s="5"/>
      <c r="F115" s="5"/>
      <c r="G115" s="5"/>
      <c r="H115" s="5"/>
      <c r="I115" s="5"/>
      <c r="J115" s="5"/>
      <c r="K115" s="5"/>
      <c r="L115" s="5"/>
      <c r="M115" s="5"/>
      <c r="N115" s="5"/>
    </row>
    <row r="116" spans="5:14" x14ac:dyDescent="0.2">
      <c r="E116" s="5"/>
      <c r="F116" s="5"/>
      <c r="G116" s="5"/>
      <c r="H116" s="5"/>
      <c r="I116" s="5"/>
      <c r="J116" s="5"/>
      <c r="K116" s="5"/>
      <c r="L116" s="5"/>
      <c r="M116" s="5"/>
      <c r="N116" s="5"/>
    </row>
    <row r="117" spans="5:14" x14ac:dyDescent="0.2">
      <c r="E117" s="5"/>
      <c r="F117" s="5"/>
      <c r="G117" s="5"/>
      <c r="H117" s="5"/>
      <c r="I117" s="5"/>
      <c r="J117" s="5"/>
      <c r="K117" s="5"/>
      <c r="L117" s="5"/>
      <c r="M117" s="5"/>
      <c r="N117" s="5"/>
    </row>
    <row r="118" spans="5:14" x14ac:dyDescent="0.2">
      <c r="E118" s="5"/>
      <c r="F118" s="5"/>
      <c r="G118" s="5"/>
      <c r="H118" s="5"/>
      <c r="I118" s="5"/>
      <c r="J118" s="5"/>
      <c r="K118" s="5"/>
      <c r="L118" s="5"/>
      <c r="M118" s="5"/>
      <c r="N118" s="5"/>
    </row>
    <row r="119" spans="5:14" x14ac:dyDescent="0.2">
      <c r="E119" s="5"/>
      <c r="F119" s="5"/>
      <c r="G119" s="5"/>
      <c r="H119" s="5"/>
      <c r="I119" s="5"/>
      <c r="J119" s="5"/>
      <c r="K119" s="5"/>
      <c r="L119" s="5"/>
      <c r="M119" s="5"/>
      <c r="N119" s="5"/>
    </row>
    <row r="120" spans="5:14" x14ac:dyDescent="0.2">
      <c r="E120" s="5"/>
      <c r="F120" s="5"/>
      <c r="G120" s="5"/>
      <c r="H120" s="5"/>
      <c r="I120" s="5"/>
      <c r="J120" s="5"/>
      <c r="K120" s="5"/>
      <c r="L120" s="5"/>
      <c r="M120" s="5"/>
      <c r="N120" s="5"/>
    </row>
    <row r="121" spans="5:14" x14ac:dyDescent="0.2">
      <c r="E121" s="5"/>
      <c r="F121" s="5"/>
      <c r="G121" s="5"/>
      <c r="H121" s="5"/>
      <c r="I121" s="5"/>
      <c r="J121" s="5"/>
      <c r="K121" s="5"/>
      <c r="L121" s="5"/>
      <c r="M121" s="5"/>
      <c r="N121" s="5"/>
    </row>
    <row r="122" spans="5:14" x14ac:dyDescent="0.2">
      <c r="E122" s="5"/>
      <c r="F122" s="5"/>
      <c r="G122" s="5"/>
      <c r="H122" s="5"/>
      <c r="I122" s="5"/>
      <c r="J122" s="5"/>
      <c r="K122" s="5"/>
      <c r="L122" s="5"/>
      <c r="M122" s="5"/>
      <c r="N122" s="5"/>
    </row>
    <row r="123" spans="5:14" x14ac:dyDescent="0.2">
      <c r="E123" s="5"/>
      <c r="F123" s="5"/>
      <c r="G123" s="5"/>
      <c r="H123" s="5"/>
      <c r="I123" s="5"/>
      <c r="J123" s="5"/>
      <c r="K123" s="5"/>
      <c r="L123" s="5"/>
      <c r="M123" s="5"/>
      <c r="N123" s="5"/>
    </row>
    <row r="124" spans="5:14" x14ac:dyDescent="0.2">
      <c r="E124" s="5"/>
      <c r="F124" s="5"/>
      <c r="G124" s="5"/>
      <c r="H124" s="5"/>
      <c r="I124" s="5"/>
      <c r="J124" s="5"/>
      <c r="K124" s="5"/>
      <c r="L124" s="5"/>
      <c r="M124" s="5"/>
      <c r="N124" s="5"/>
    </row>
    <row r="125" spans="5:14" x14ac:dyDescent="0.2">
      <c r="E125" s="5"/>
      <c r="F125" s="5"/>
      <c r="G125" s="5"/>
      <c r="H125" s="5"/>
      <c r="I125" s="5"/>
      <c r="J125" s="5"/>
      <c r="K125" s="5"/>
      <c r="L125" s="5"/>
      <c r="M125" s="5"/>
      <c r="N125" s="5"/>
    </row>
    <row r="126" spans="5:14" x14ac:dyDescent="0.2">
      <c r="E126" s="5"/>
      <c r="F126" s="5"/>
      <c r="G126" s="5"/>
      <c r="H126" s="5"/>
      <c r="I126" s="5"/>
      <c r="J126" s="5"/>
      <c r="K126" s="5"/>
      <c r="L126" s="5"/>
      <c r="M126" s="5"/>
      <c r="N126" s="5"/>
    </row>
    <row r="127" spans="5:14" x14ac:dyDescent="0.2">
      <c r="E127" s="5"/>
      <c r="F127" s="5"/>
      <c r="G127" s="5"/>
      <c r="H127" s="5"/>
      <c r="I127" s="5"/>
      <c r="J127" s="5"/>
      <c r="K127" s="5"/>
      <c r="L127" s="5"/>
      <c r="M127" s="5"/>
      <c r="N127" s="5"/>
    </row>
    <row r="128" spans="5:14" x14ac:dyDescent="0.2">
      <c r="E128" s="5"/>
      <c r="F128" s="5"/>
      <c r="G128" s="5"/>
      <c r="H128" s="5"/>
      <c r="I128" s="5"/>
      <c r="J128" s="5"/>
      <c r="K128" s="5"/>
      <c r="L128" s="5"/>
      <c r="M128" s="5"/>
      <c r="N128" s="5"/>
    </row>
    <row r="129" spans="5:14" x14ac:dyDescent="0.2">
      <c r="E129" s="5"/>
      <c r="F129" s="5"/>
      <c r="G129" s="5"/>
      <c r="H129" s="5"/>
      <c r="I129" s="5"/>
      <c r="J129" s="5"/>
      <c r="K129" s="5"/>
      <c r="L129" s="5"/>
      <c r="M129" s="5"/>
      <c r="N129" s="5"/>
    </row>
    <row r="130" spans="5:14" x14ac:dyDescent="0.2">
      <c r="E130" s="5"/>
      <c r="F130" s="5"/>
      <c r="G130" s="5"/>
      <c r="H130" s="5"/>
      <c r="I130" s="5"/>
      <c r="J130" s="5"/>
      <c r="K130" s="5"/>
      <c r="L130" s="5"/>
      <c r="M130" s="5"/>
      <c r="N130" s="5"/>
    </row>
    <row r="131" spans="5:14" x14ac:dyDescent="0.2">
      <c r="E131" s="5"/>
      <c r="F131" s="5"/>
      <c r="G131" s="5"/>
      <c r="H131" s="5"/>
      <c r="I131" s="5"/>
      <c r="J131" s="5"/>
      <c r="K131" s="5"/>
      <c r="L131" s="5"/>
      <c r="M131" s="5"/>
      <c r="N131" s="5"/>
    </row>
    <row r="132" spans="5:14" x14ac:dyDescent="0.2">
      <c r="E132" s="5"/>
      <c r="F132" s="5"/>
      <c r="G132" s="5"/>
      <c r="H132" s="5"/>
      <c r="I132" s="5"/>
      <c r="J132" s="5"/>
      <c r="K132" s="5"/>
      <c r="L132" s="5"/>
      <c r="M132" s="5"/>
      <c r="N132" s="5"/>
    </row>
    <row r="133" spans="5:14" x14ac:dyDescent="0.2">
      <c r="E133" s="5"/>
      <c r="F133" s="5"/>
      <c r="G133" s="5"/>
      <c r="H133" s="5"/>
      <c r="I133" s="5"/>
      <c r="J133" s="5"/>
      <c r="K133" s="5"/>
      <c r="L133" s="5"/>
      <c r="M133" s="5"/>
      <c r="N133" s="5"/>
    </row>
    <row r="134" spans="5:14" x14ac:dyDescent="0.2">
      <c r="E134" s="5"/>
      <c r="F134" s="5"/>
      <c r="G134" s="5"/>
      <c r="H134" s="5"/>
      <c r="I134" s="5"/>
      <c r="J134" s="5"/>
      <c r="K134" s="5"/>
      <c r="L134" s="5"/>
      <c r="M134" s="5"/>
      <c r="N134" s="5"/>
    </row>
    <row r="135" spans="5:14" x14ac:dyDescent="0.2">
      <c r="E135" s="5"/>
      <c r="F135" s="5"/>
      <c r="G135" s="5"/>
      <c r="H135" s="5"/>
      <c r="I135" s="5"/>
      <c r="J135" s="5"/>
      <c r="K135" s="5"/>
      <c r="L135" s="5"/>
      <c r="M135" s="5"/>
      <c r="N135" s="5"/>
    </row>
    <row r="136" spans="5:14" x14ac:dyDescent="0.2">
      <c r="E136" s="5"/>
      <c r="F136" s="5"/>
      <c r="G136" s="5"/>
      <c r="H136" s="5"/>
      <c r="I136" s="5"/>
      <c r="J136" s="5"/>
      <c r="K136" s="5"/>
      <c r="L136" s="5"/>
      <c r="M136" s="5"/>
      <c r="N136" s="5"/>
    </row>
    <row r="137" spans="5:14" x14ac:dyDescent="0.2">
      <c r="E137" s="5"/>
      <c r="F137" s="5"/>
      <c r="G137" s="5"/>
      <c r="H137" s="5"/>
      <c r="I137" s="5"/>
      <c r="J137" s="5"/>
      <c r="K137" s="5"/>
      <c r="L137" s="5"/>
      <c r="M137" s="5"/>
      <c r="N137" s="5"/>
    </row>
    <row r="138" spans="5:14" x14ac:dyDescent="0.2">
      <c r="E138" s="5"/>
      <c r="F138" s="5"/>
      <c r="G138" s="5"/>
      <c r="H138" s="5"/>
      <c r="I138" s="5"/>
      <c r="J138" s="5"/>
      <c r="K138" s="5"/>
      <c r="L138" s="5"/>
      <c r="M138" s="5"/>
      <c r="N138" s="5"/>
    </row>
    <row r="139" spans="5:14" x14ac:dyDescent="0.2">
      <c r="E139" s="5"/>
      <c r="F139" s="5"/>
      <c r="G139" s="5"/>
      <c r="H139" s="5"/>
      <c r="I139" s="5"/>
      <c r="J139" s="5"/>
      <c r="K139" s="5"/>
      <c r="L139" s="5"/>
      <c r="M139" s="5"/>
      <c r="N139" s="5"/>
    </row>
    <row r="140" spans="5:14" x14ac:dyDescent="0.2">
      <c r="E140" s="5"/>
      <c r="F140" s="5"/>
      <c r="G140" s="5"/>
      <c r="H140" s="5"/>
      <c r="I140" s="5"/>
      <c r="J140" s="5"/>
      <c r="K140" s="5"/>
      <c r="L140" s="5"/>
      <c r="M140" s="5"/>
      <c r="N140" s="5"/>
    </row>
    <row r="141" spans="5:14" x14ac:dyDescent="0.2">
      <c r="E141" s="5"/>
      <c r="F141" s="5"/>
      <c r="G141" s="5"/>
      <c r="H141" s="5"/>
      <c r="I141" s="5"/>
      <c r="J141" s="5"/>
      <c r="K141" s="5"/>
      <c r="L141" s="5"/>
      <c r="M141" s="5"/>
      <c r="N141" s="5"/>
    </row>
    <row r="142" spans="5:14" x14ac:dyDescent="0.2">
      <c r="E142" s="5"/>
      <c r="F142" s="5"/>
      <c r="G142" s="5"/>
      <c r="H142" s="5"/>
      <c r="I142" s="5"/>
      <c r="J142" s="5"/>
      <c r="K142" s="5"/>
      <c r="L142" s="5"/>
      <c r="M142" s="5"/>
      <c r="N142" s="5"/>
    </row>
    <row r="143" spans="5:14" x14ac:dyDescent="0.2">
      <c r="E143" s="5"/>
      <c r="F143" s="5"/>
      <c r="G143" s="5"/>
      <c r="H143" s="5"/>
      <c r="I143" s="5"/>
      <c r="J143" s="5"/>
      <c r="K143" s="5"/>
      <c r="L143" s="5"/>
      <c r="M143" s="5"/>
      <c r="N143" s="5"/>
    </row>
    <row r="144" spans="5:14" x14ac:dyDescent="0.2">
      <c r="E144" s="5"/>
      <c r="F144" s="5"/>
      <c r="G144" s="5"/>
      <c r="H144" s="5"/>
      <c r="I144" s="5"/>
      <c r="J144" s="5"/>
      <c r="K144" s="5"/>
      <c r="L144" s="5"/>
      <c r="M144" s="5"/>
      <c r="N144" s="5"/>
    </row>
    <row r="145" spans="5:14" x14ac:dyDescent="0.2">
      <c r="E145" s="5"/>
      <c r="F145" s="5"/>
      <c r="G145" s="5"/>
      <c r="H145" s="5"/>
      <c r="I145" s="5"/>
      <c r="J145" s="5"/>
      <c r="K145" s="5"/>
      <c r="L145" s="5"/>
      <c r="M145" s="5"/>
      <c r="N145" s="5"/>
    </row>
    <row r="146" spans="5:14" x14ac:dyDescent="0.2">
      <c r="E146" s="5"/>
      <c r="F146" s="5"/>
      <c r="G146" s="5"/>
      <c r="H146" s="5"/>
      <c r="I146" s="5"/>
      <c r="J146" s="5"/>
      <c r="K146" s="5"/>
      <c r="L146" s="5"/>
      <c r="M146" s="5"/>
      <c r="N146" s="5"/>
    </row>
    <row r="147" spans="5:14" x14ac:dyDescent="0.2">
      <c r="E147" s="5"/>
      <c r="F147" s="5"/>
      <c r="G147" s="5"/>
      <c r="H147" s="5"/>
      <c r="I147" s="5"/>
      <c r="J147" s="5"/>
      <c r="K147" s="5"/>
      <c r="L147" s="5"/>
      <c r="M147" s="5"/>
      <c r="N147" s="5"/>
    </row>
    <row r="148" spans="5:14" x14ac:dyDescent="0.2">
      <c r="E148" s="5"/>
      <c r="F148" s="5"/>
      <c r="G148" s="5"/>
      <c r="H148" s="5"/>
      <c r="I148" s="5"/>
      <c r="J148" s="5"/>
      <c r="K148" s="5"/>
      <c r="L148" s="5"/>
      <c r="M148" s="5"/>
      <c r="N148" s="5"/>
    </row>
    <row r="149" spans="5:14" x14ac:dyDescent="0.2">
      <c r="E149" s="5"/>
      <c r="F149" s="5"/>
      <c r="G149" s="5"/>
      <c r="H149" s="5"/>
      <c r="I149" s="5"/>
      <c r="J149" s="5"/>
      <c r="K149" s="5"/>
      <c r="L149" s="5"/>
      <c r="M149" s="5"/>
      <c r="N149" s="5"/>
    </row>
    <row r="150" spans="5:14" x14ac:dyDescent="0.2">
      <c r="E150" s="5"/>
      <c r="F150" s="5"/>
      <c r="G150" s="5"/>
      <c r="H150" s="5"/>
      <c r="I150" s="5"/>
      <c r="J150" s="5"/>
      <c r="K150" s="5"/>
      <c r="L150" s="5"/>
      <c r="M150" s="5"/>
      <c r="N150" s="5"/>
    </row>
    <row r="151" spans="5:14" x14ac:dyDescent="0.2">
      <c r="E151" s="5"/>
      <c r="F151" s="5"/>
      <c r="G151" s="5"/>
      <c r="H151" s="5"/>
      <c r="I151" s="5"/>
      <c r="J151" s="5"/>
      <c r="K151" s="5"/>
      <c r="L151" s="5"/>
      <c r="M151" s="5"/>
      <c r="N151" s="5"/>
    </row>
    <row r="152" spans="5:14" x14ac:dyDescent="0.2">
      <c r="E152" s="5"/>
      <c r="F152" s="5"/>
      <c r="G152" s="5"/>
      <c r="H152" s="5"/>
      <c r="I152" s="5"/>
      <c r="J152" s="5"/>
      <c r="K152" s="5"/>
      <c r="L152" s="5"/>
      <c r="M152" s="5"/>
      <c r="N152" s="5"/>
    </row>
    <row r="153" spans="5:14" x14ac:dyDescent="0.2">
      <c r="E153" s="5"/>
      <c r="F153" s="5"/>
      <c r="G153" s="5"/>
      <c r="H153" s="5"/>
      <c r="I153" s="5"/>
      <c r="J153" s="5"/>
      <c r="K153" s="5"/>
      <c r="L153" s="5"/>
      <c r="M153" s="5"/>
      <c r="N153" s="5"/>
    </row>
    <row r="154" spans="5:14" x14ac:dyDescent="0.2">
      <c r="E154" s="5"/>
      <c r="F154" s="5"/>
      <c r="G154" s="5"/>
      <c r="H154" s="5"/>
      <c r="I154" s="5"/>
      <c r="J154" s="5"/>
      <c r="K154" s="5"/>
      <c r="L154" s="5"/>
      <c r="M154" s="5"/>
      <c r="N154" s="5"/>
    </row>
    <row r="155" spans="5:14" x14ac:dyDescent="0.2">
      <c r="E155" s="5"/>
      <c r="F155" s="5"/>
      <c r="G155" s="5"/>
      <c r="H155" s="5"/>
      <c r="I155" s="5"/>
      <c r="J155" s="5"/>
      <c r="K155" s="5"/>
      <c r="L155" s="5"/>
      <c r="M155" s="5"/>
      <c r="N155" s="5"/>
    </row>
    <row r="156" spans="5:14" x14ac:dyDescent="0.2">
      <c r="E156" s="5"/>
      <c r="F156" s="5"/>
      <c r="G156" s="5"/>
      <c r="H156" s="5"/>
      <c r="I156" s="5"/>
      <c r="J156" s="5"/>
      <c r="K156" s="5"/>
      <c r="L156" s="5"/>
      <c r="M156" s="5"/>
      <c r="N156" s="5"/>
    </row>
    <row r="157" spans="5:14" x14ac:dyDescent="0.2">
      <c r="E157" s="5"/>
      <c r="F157" s="5"/>
      <c r="G157" s="5"/>
      <c r="H157" s="5"/>
      <c r="I157" s="5"/>
      <c r="J157" s="5"/>
      <c r="K157" s="5"/>
      <c r="L157" s="5"/>
      <c r="M157" s="5"/>
      <c r="N157" s="5"/>
    </row>
    <row r="158" spans="5:14" x14ac:dyDescent="0.2">
      <c r="E158" s="5"/>
      <c r="F158" s="5"/>
      <c r="G158" s="5"/>
      <c r="H158" s="5"/>
      <c r="I158" s="5"/>
      <c r="J158" s="5"/>
      <c r="K158" s="5"/>
      <c r="L158" s="5"/>
      <c r="M158" s="5"/>
      <c r="N158" s="5"/>
    </row>
    <row r="159" spans="5:14" x14ac:dyDescent="0.2">
      <c r="E159" s="5"/>
      <c r="F159" s="5"/>
      <c r="G159" s="5"/>
      <c r="H159" s="5"/>
      <c r="I159" s="5"/>
      <c r="J159" s="5"/>
      <c r="K159" s="5"/>
      <c r="L159" s="5"/>
      <c r="M159" s="5"/>
      <c r="N159" s="5"/>
    </row>
    <row r="160" spans="5:14" x14ac:dyDescent="0.2">
      <c r="E160" s="5"/>
      <c r="F160" s="5"/>
      <c r="G160" s="5"/>
      <c r="H160" s="5"/>
      <c r="I160" s="5"/>
      <c r="J160" s="5"/>
      <c r="K160" s="5"/>
      <c r="L160" s="5"/>
      <c r="M160" s="5"/>
      <c r="N160" s="5"/>
    </row>
    <row r="161" spans="5:14" x14ac:dyDescent="0.2">
      <c r="E161" s="5"/>
      <c r="F161" s="5"/>
      <c r="G161" s="5"/>
      <c r="H161" s="5"/>
      <c r="I161" s="5"/>
      <c r="J161" s="5"/>
      <c r="K161" s="5"/>
      <c r="L161" s="5"/>
      <c r="M161" s="5"/>
      <c r="N161" s="5"/>
    </row>
  </sheetData>
  <sheetProtection algorithmName="SHA-512" hashValue="2D2CNQXoeI66Z28cg5MB34osBvFluvTmBHQYpWcRatM/ld1gdjTzAuYFjNtbeVbzxX7iAJv3vFzMn5icKK7XRA==" saltValue="6+wqXz5Bg078cY93s1micg==" spinCount="100000" sheet="1"/>
  <mergeCells count="121">
    <mergeCell ref="A1:N1"/>
    <mergeCell ref="A2:N2"/>
    <mergeCell ref="A3:N3"/>
    <mergeCell ref="E50:E52"/>
    <mergeCell ref="F50:F52"/>
    <mergeCell ref="G50:G52"/>
    <mergeCell ref="H50:H52"/>
    <mergeCell ref="M50:M52"/>
    <mergeCell ref="N50:N52"/>
    <mergeCell ref="H32:H41"/>
    <mergeCell ref="N20:N31"/>
    <mergeCell ref="M32:M41"/>
    <mergeCell ref="N32:N41"/>
    <mergeCell ref="E43:E44"/>
    <mergeCell ref="F43:F44"/>
    <mergeCell ref="G43:G44"/>
    <mergeCell ref="H43:H44"/>
    <mergeCell ref="M43:M44"/>
    <mergeCell ref="N43:N44"/>
    <mergeCell ref="I43:I44"/>
    <mergeCell ref="J43:J44"/>
    <mergeCell ref="M8:M19"/>
    <mergeCell ref="F6:F7"/>
    <mergeCell ref="G6:G7"/>
    <mergeCell ref="H6:H7"/>
    <mergeCell ref="M6:M7"/>
    <mergeCell ref="J6:J7"/>
    <mergeCell ref="E20:E31"/>
    <mergeCell ref="F20:F31"/>
    <mergeCell ref="G20:G31"/>
    <mergeCell ref="H20:H31"/>
    <mergeCell ref="M20:M31"/>
    <mergeCell ref="A54:C54"/>
    <mergeCell ref="E4:N4"/>
    <mergeCell ref="A49:C49"/>
    <mergeCell ref="A50:C50"/>
    <mergeCell ref="D50:D52"/>
    <mergeCell ref="A51:C51"/>
    <mergeCell ref="A52:C52"/>
    <mergeCell ref="E6:E7"/>
    <mergeCell ref="A45:C45"/>
    <mergeCell ref="A46:C46"/>
    <mergeCell ref="N6:N7"/>
    <mergeCell ref="N8:N19"/>
    <mergeCell ref="E32:E41"/>
    <mergeCell ref="F32:F41"/>
    <mergeCell ref="G32:G41"/>
    <mergeCell ref="A53:C53"/>
    <mergeCell ref="A47:C47"/>
    <mergeCell ref="A48:C48"/>
    <mergeCell ref="A41:C41"/>
    <mergeCell ref="A42:C42"/>
    <mergeCell ref="E8:E19"/>
    <mergeCell ref="F8:F19"/>
    <mergeCell ref="G8:G19"/>
    <mergeCell ref="H8:H19"/>
    <mergeCell ref="A40:C40"/>
    <mergeCell ref="A26:B26"/>
    <mergeCell ref="A27:B27"/>
    <mergeCell ref="A28:B28"/>
    <mergeCell ref="A29:B29"/>
    <mergeCell ref="A30:B30"/>
    <mergeCell ref="A31:B31"/>
    <mergeCell ref="A43:C43"/>
    <mergeCell ref="D43:D44"/>
    <mergeCell ref="A44:C44"/>
    <mergeCell ref="A32:C32"/>
    <mergeCell ref="D32:D41"/>
    <mergeCell ref="A33:B33"/>
    <mergeCell ref="A34:B34"/>
    <mergeCell ref="A35:B35"/>
    <mergeCell ref="A36:B36"/>
    <mergeCell ref="A37:B37"/>
    <mergeCell ref="A20:C20"/>
    <mergeCell ref="D20:D31"/>
    <mergeCell ref="A21:B21"/>
    <mergeCell ref="A22:B22"/>
    <mergeCell ref="A23:B23"/>
    <mergeCell ref="A24:B24"/>
    <mergeCell ref="A25:B25"/>
    <mergeCell ref="A38:B38"/>
    <mergeCell ref="A39:C39"/>
    <mergeCell ref="A4:C5"/>
    <mergeCell ref="D4:D5"/>
    <mergeCell ref="A6:C6"/>
    <mergeCell ref="D6:D7"/>
    <mergeCell ref="A7:C7"/>
    <mergeCell ref="I6:I7"/>
    <mergeCell ref="A8:C8"/>
    <mergeCell ref="D8:D19"/>
    <mergeCell ref="A9:B9"/>
    <mergeCell ref="A10:B10"/>
    <mergeCell ref="A11:B11"/>
    <mergeCell ref="A12:B12"/>
    <mergeCell ref="A13:B13"/>
    <mergeCell ref="A14:B14"/>
    <mergeCell ref="A15:B15"/>
    <mergeCell ref="A16:B16"/>
    <mergeCell ref="A17:B17"/>
    <mergeCell ref="A18:B18"/>
    <mergeCell ref="A19:B19"/>
    <mergeCell ref="K43:K44"/>
    <mergeCell ref="L43:L44"/>
    <mergeCell ref="K50:K52"/>
    <mergeCell ref="L50:L52"/>
    <mergeCell ref="I50:I52"/>
    <mergeCell ref="J50:J52"/>
    <mergeCell ref="K6:K7"/>
    <mergeCell ref="L6:L7"/>
    <mergeCell ref="K8:K19"/>
    <mergeCell ref="L8:L19"/>
    <mergeCell ref="K20:K31"/>
    <mergeCell ref="L20:L31"/>
    <mergeCell ref="K32:K41"/>
    <mergeCell ref="L32:L41"/>
    <mergeCell ref="I8:I19"/>
    <mergeCell ref="J8:J19"/>
    <mergeCell ref="I20:I31"/>
    <mergeCell ref="J20:J31"/>
    <mergeCell ref="I32:I41"/>
    <mergeCell ref="J32:J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3"/>
  <sheetViews>
    <sheetView zoomScale="85" zoomScaleNormal="85" workbookViewId="0">
      <selection activeCell="C8" sqref="C8"/>
    </sheetView>
  </sheetViews>
  <sheetFormatPr baseColWidth="10" defaultRowHeight="12.75" x14ac:dyDescent="0.2"/>
  <cols>
    <col min="1" max="1" width="37.140625" customWidth="1"/>
    <col min="3" max="3" width="18.42578125" customWidth="1"/>
    <col min="4" max="4" width="2.7109375" customWidth="1"/>
    <col min="5" max="5" width="31.85546875" customWidth="1"/>
    <col min="6" max="6" width="23.42578125" customWidth="1"/>
    <col min="7" max="7" width="21.5703125" customWidth="1"/>
    <col min="8" max="9" width="22.42578125" customWidth="1"/>
  </cols>
  <sheetData>
    <row r="2" spans="1:9" ht="20.25" x14ac:dyDescent="0.2">
      <c r="A2" s="224" t="s">
        <v>305</v>
      </c>
      <c r="B2" s="224"/>
      <c r="C2" s="224"/>
      <c r="D2" s="224"/>
      <c r="E2" s="224"/>
      <c r="F2" s="224"/>
      <c r="G2" s="224"/>
      <c r="H2" s="224"/>
      <c r="I2" s="224"/>
    </row>
    <row r="3" spans="1:9" ht="20.25" x14ac:dyDescent="0.3">
      <c r="A3" s="226" t="s">
        <v>309</v>
      </c>
      <c r="B3" s="226"/>
      <c r="C3" s="226"/>
      <c r="D3" s="226"/>
      <c r="E3" s="226"/>
      <c r="F3" s="226"/>
      <c r="G3" s="226"/>
      <c r="H3" s="226"/>
      <c r="I3" s="226"/>
    </row>
    <row r="4" spans="1:9" x14ac:dyDescent="0.2">
      <c r="A4" s="104"/>
      <c r="B4" s="105"/>
      <c r="C4" s="105"/>
      <c r="D4" s="106"/>
      <c r="E4" s="105"/>
      <c r="F4" s="105"/>
      <c r="G4" s="105"/>
      <c r="H4" s="105"/>
      <c r="I4" s="105"/>
    </row>
    <row r="5" spans="1:9" ht="20.25" x14ac:dyDescent="0.3">
      <c r="A5" s="227" t="s">
        <v>310</v>
      </c>
      <c r="B5" s="227"/>
      <c r="C5" s="227"/>
      <c r="D5" s="227"/>
      <c r="E5" s="227"/>
      <c r="F5" s="227"/>
      <c r="G5" s="227"/>
      <c r="H5" s="227"/>
      <c r="I5" s="227"/>
    </row>
    <row r="6" spans="1:9" ht="15" x14ac:dyDescent="0.25">
      <c r="A6" s="107"/>
      <c r="B6" s="108"/>
      <c r="C6" s="108"/>
      <c r="D6" s="109"/>
      <c r="E6" s="108"/>
      <c r="F6" s="108"/>
      <c r="G6" s="108"/>
      <c r="H6" s="110"/>
      <c r="I6" s="110"/>
    </row>
    <row r="7" spans="1:9" ht="62.25" customHeight="1" x14ac:dyDescent="0.2">
      <c r="A7" s="111" t="s">
        <v>311</v>
      </c>
      <c r="B7" s="112" t="s">
        <v>312</v>
      </c>
      <c r="C7" s="113" t="s">
        <v>313</v>
      </c>
      <c r="D7" s="114"/>
      <c r="E7" s="228" t="s">
        <v>260</v>
      </c>
      <c r="F7" s="228"/>
      <c r="G7" s="228"/>
      <c r="H7" s="228"/>
      <c r="I7" s="228"/>
    </row>
    <row r="8" spans="1:9" ht="42.75" customHeight="1" x14ac:dyDescent="0.2">
      <c r="A8" s="115" t="s">
        <v>314</v>
      </c>
      <c r="B8" s="116"/>
      <c r="C8" s="116">
        <f>+B9+B10</f>
        <v>660</v>
      </c>
      <c r="D8" s="117"/>
      <c r="E8" s="118" t="s">
        <v>315</v>
      </c>
      <c r="F8" s="118" t="s">
        <v>326</v>
      </c>
      <c r="G8" s="118" t="s">
        <v>327</v>
      </c>
      <c r="H8" s="118" t="s">
        <v>325</v>
      </c>
      <c r="I8" s="118" t="s">
        <v>328</v>
      </c>
    </row>
    <row r="9" spans="1:9" x14ac:dyDescent="0.2">
      <c r="A9" s="119" t="s">
        <v>316</v>
      </c>
      <c r="B9" s="120">
        <f>E9+F9+G9+H9+I9</f>
        <v>439</v>
      </c>
      <c r="C9" s="120"/>
      <c r="D9" s="121"/>
      <c r="E9" s="212">
        <f>Económica!D8*30%</f>
        <v>111</v>
      </c>
      <c r="F9" s="212">
        <f>Económica!D10*20%</f>
        <v>80</v>
      </c>
      <c r="G9" s="212">
        <f>Económica!D9*20%</f>
        <v>76</v>
      </c>
      <c r="H9" s="212">
        <f>Económica!D11*20%</f>
        <v>136</v>
      </c>
      <c r="I9" s="212">
        <f>Económica!D12*10%</f>
        <v>36</v>
      </c>
    </row>
    <row r="10" spans="1:9" x14ac:dyDescent="0.2">
      <c r="A10" s="119" t="s">
        <v>317</v>
      </c>
      <c r="B10" s="120">
        <f>E10+F10+G10+H10+I10</f>
        <v>221</v>
      </c>
      <c r="C10" s="120"/>
      <c r="D10" s="121"/>
      <c r="E10" s="212">
        <f>DEDUCIBLES!D114*30%</f>
        <v>87</v>
      </c>
      <c r="F10" s="212">
        <f>DEDUCIBLES!D195*20%</f>
        <v>44</v>
      </c>
      <c r="G10" s="212">
        <f>DEDUCIBLES!D153*20%</f>
        <v>60</v>
      </c>
      <c r="H10" s="212"/>
      <c r="I10" s="212">
        <f>DEDUCIBLES!D217*10%</f>
        <v>30</v>
      </c>
    </row>
    <row r="11" spans="1:9" x14ac:dyDescent="0.2">
      <c r="A11" s="122" t="s">
        <v>318</v>
      </c>
      <c r="B11" s="116"/>
      <c r="C11" s="116">
        <f>B12</f>
        <v>163.30089743589744</v>
      </c>
      <c r="D11" s="117"/>
      <c r="E11" s="212"/>
      <c r="F11" s="212"/>
      <c r="G11" s="212"/>
      <c r="H11" s="212"/>
      <c r="I11" s="212"/>
    </row>
    <row r="12" spans="1:9" ht="25.5" x14ac:dyDescent="0.2">
      <c r="A12" s="123" t="s">
        <v>319</v>
      </c>
      <c r="B12" s="120">
        <f>E12+F12+G12+H12+I12</f>
        <v>163.30089743589744</v>
      </c>
      <c r="C12" s="120"/>
      <c r="D12" s="121"/>
      <c r="E12" s="212">
        <f>'TRDM '!D17*30%</f>
        <v>55.32</v>
      </c>
      <c r="F12" s="212">
        <f>MANEJO!G14*20%</f>
        <v>50</v>
      </c>
      <c r="G12" s="212">
        <f>RCE!G18*20%</f>
        <v>19.21423076923077</v>
      </c>
      <c r="H12" s="212">
        <f>AUTOS!D16*20%</f>
        <v>20.433333333333337</v>
      </c>
      <c r="I12" s="212">
        <f>'TR VALORES'!G13*10%</f>
        <v>18.333333333333336</v>
      </c>
    </row>
    <row r="13" spans="1:9" ht="15.75" x14ac:dyDescent="0.25">
      <c r="A13" s="229" t="s">
        <v>300</v>
      </c>
      <c r="B13" s="230"/>
      <c r="C13" s="213">
        <f>SUM(C8:C12)</f>
        <v>823.30089743589747</v>
      </c>
      <c r="D13" s="214"/>
      <c r="E13" s="213">
        <f>SUM(E8:E12)</f>
        <v>253.32</v>
      </c>
      <c r="F13" s="213">
        <f>SUM(F8:F12)</f>
        <v>174</v>
      </c>
      <c r="G13" s="213">
        <f>SUM(G8:G12)</f>
        <v>155.21423076923077</v>
      </c>
      <c r="H13" s="213">
        <f>SUM(H8:H12)</f>
        <v>156.43333333333334</v>
      </c>
      <c r="I13" s="213">
        <f>SUM(I8:I12)</f>
        <v>84.333333333333343</v>
      </c>
    </row>
    <row r="15" spans="1:9" ht="67.5" customHeight="1" x14ac:dyDescent="0.2">
      <c r="A15" s="111" t="s">
        <v>311</v>
      </c>
      <c r="B15" s="112" t="s">
        <v>312</v>
      </c>
      <c r="C15" s="113" t="s">
        <v>313</v>
      </c>
      <c r="D15" s="114"/>
      <c r="E15" s="228" t="s">
        <v>340</v>
      </c>
      <c r="F15" s="228"/>
      <c r="G15" s="228"/>
      <c r="H15" s="228"/>
      <c r="I15" s="228"/>
    </row>
    <row r="16" spans="1:9" ht="36" x14ac:dyDescent="0.2">
      <c r="A16" s="115" t="s">
        <v>314</v>
      </c>
      <c r="B16" s="116"/>
      <c r="C16" s="116">
        <f>+B17+B18</f>
        <v>639.5</v>
      </c>
      <c r="D16" s="117"/>
      <c r="E16" s="118" t="s">
        <v>315</v>
      </c>
      <c r="F16" s="118" t="s">
        <v>326</v>
      </c>
      <c r="G16" s="118" t="s">
        <v>327</v>
      </c>
      <c r="H16" s="118" t="s">
        <v>325</v>
      </c>
      <c r="I16" s="118" t="s">
        <v>328</v>
      </c>
    </row>
    <row r="17" spans="1:9" x14ac:dyDescent="0.2">
      <c r="A17" s="119" t="s">
        <v>316</v>
      </c>
      <c r="B17" s="120">
        <f>E17+F17+G17+H17+I17</f>
        <v>432</v>
      </c>
      <c r="C17" s="120"/>
      <c r="D17" s="121"/>
      <c r="E17" s="212">
        <f>Económica!G8*30%</f>
        <v>120</v>
      </c>
      <c r="F17" s="212">
        <f>Económica!G10*20%</f>
        <v>72</v>
      </c>
      <c r="G17" s="212">
        <f>Económica!G9*20%</f>
        <v>72</v>
      </c>
      <c r="H17" s="212">
        <f>Económica!G11*20%</f>
        <v>128</v>
      </c>
      <c r="I17" s="212">
        <f>Económica!G12*10%</f>
        <v>40</v>
      </c>
    </row>
    <row r="18" spans="1:9" x14ac:dyDescent="0.2">
      <c r="A18" s="119" t="s">
        <v>317</v>
      </c>
      <c r="B18" s="120">
        <f>E18+F18+G18+H18+I18</f>
        <v>207.5</v>
      </c>
      <c r="C18" s="120"/>
      <c r="D18" s="121"/>
      <c r="E18" s="212">
        <f>DEDUCIBLES!F114*30%</f>
        <v>61.5</v>
      </c>
      <c r="F18" s="212">
        <f>DEDUCIBLES!F195*20%</f>
        <v>56</v>
      </c>
      <c r="G18" s="212">
        <f>DEDUCIBLES!F153*20%</f>
        <v>60</v>
      </c>
      <c r="H18" s="212"/>
      <c r="I18" s="212">
        <f>DEDUCIBLES!F217*10%</f>
        <v>30</v>
      </c>
    </row>
    <row r="19" spans="1:9" x14ac:dyDescent="0.2">
      <c r="A19" s="122" t="s">
        <v>318</v>
      </c>
      <c r="B19" s="116"/>
      <c r="C19" s="116">
        <f>B20</f>
        <v>215.90518095238096</v>
      </c>
      <c r="D19" s="117"/>
      <c r="E19" s="212"/>
      <c r="F19" s="212"/>
      <c r="G19" s="212"/>
      <c r="H19" s="212"/>
      <c r="I19" s="212"/>
    </row>
    <row r="20" spans="1:9" ht="25.5" x14ac:dyDescent="0.2">
      <c r="A20" s="123" t="s">
        <v>319</v>
      </c>
      <c r="B20" s="120">
        <f>E20+F20+G20+H20+I20</f>
        <v>215.90518095238096</v>
      </c>
      <c r="C20" s="120"/>
      <c r="D20" s="121"/>
      <c r="E20" s="212">
        <f>'TRDM '!F17*30%</f>
        <v>57.2</v>
      </c>
      <c r="F20" s="212">
        <f>MANEJO!I14*20%</f>
        <v>50.285714285714292</v>
      </c>
      <c r="G20" s="212">
        <f>RCE!I18*20%</f>
        <v>48.6</v>
      </c>
      <c r="H20" s="212">
        <f>AUTOS!F16*20%</f>
        <v>40.632800000000003</v>
      </c>
      <c r="I20" s="212">
        <f>'TR VALORES'!I13*10%</f>
        <v>19.186666666666667</v>
      </c>
    </row>
    <row r="21" spans="1:9" ht="15.75" x14ac:dyDescent="0.25">
      <c r="A21" s="229" t="s">
        <v>300</v>
      </c>
      <c r="B21" s="230"/>
      <c r="C21" s="213">
        <f>SUM(C16:C20)</f>
        <v>855.40518095238099</v>
      </c>
      <c r="D21" s="214"/>
      <c r="E21" s="213">
        <f>SUM(E16:E20)</f>
        <v>238.7</v>
      </c>
      <c r="F21" s="213">
        <f>SUM(F16:F20)</f>
        <v>178.28571428571428</v>
      </c>
      <c r="G21" s="213">
        <f>SUM(G16:G20)</f>
        <v>180.6</v>
      </c>
      <c r="H21" s="213">
        <f>SUM(H16:H20)</f>
        <v>168.6328</v>
      </c>
      <c r="I21" s="213">
        <f>SUM(I16:I20)</f>
        <v>89.186666666666667</v>
      </c>
    </row>
    <row r="23" spans="1:9" ht="59.25" customHeight="1" x14ac:dyDescent="0.2">
      <c r="A23" s="111" t="s">
        <v>311</v>
      </c>
      <c r="B23" s="112" t="s">
        <v>312</v>
      </c>
      <c r="C23" s="113" t="s">
        <v>313</v>
      </c>
      <c r="D23" s="114"/>
      <c r="E23" s="228" t="s">
        <v>386</v>
      </c>
      <c r="F23" s="228"/>
      <c r="G23" s="228"/>
      <c r="H23" s="228"/>
      <c r="I23" s="228"/>
    </row>
    <row r="24" spans="1:9" ht="36" x14ac:dyDescent="0.2">
      <c r="A24" s="115" t="s">
        <v>314</v>
      </c>
      <c r="B24" s="116"/>
      <c r="C24" s="116">
        <f>+B25+B26</f>
        <v>655.29999999999995</v>
      </c>
      <c r="D24" s="117"/>
      <c r="E24" s="118" t="s">
        <v>315</v>
      </c>
      <c r="F24" s="118" t="s">
        <v>326</v>
      </c>
      <c r="G24" s="118" t="s">
        <v>327</v>
      </c>
      <c r="H24" s="118" t="s">
        <v>325</v>
      </c>
      <c r="I24" s="118" t="s">
        <v>328</v>
      </c>
    </row>
    <row r="25" spans="1:9" x14ac:dyDescent="0.2">
      <c r="A25" s="119" t="s">
        <v>316</v>
      </c>
      <c r="B25" s="120">
        <f>E25+F25+G25+H25+I25</f>
        <v>440</v>
      </c>
      <c r="C25" s="120"/>
      <c r="D25" s="121"/>
      <c r="E25" s="212">
        <f>Económica!J8*30%</f>
        <v>114</v>
      </c>
      <c r="F25" s="212">
        <f>Económica!J10*20%</f>
        <v>74</v>
      </c>
      <c r="G25" s="212">
        <f>Económica!J9*20%</f>
        <v>74</v>
      </c>
      <c r="H25" s="212">
        <f>Económica!J11*20%</f>
        <v>140</v>
      </c>
      <c r="I25" s="212">
        <f>Económica!J12*10%</f>
        <v>38</v>
      </c>
    </row>
    <row r="26" spans="1:9" x14ac:dyDescent="0.2">
      <c r="A26" s="119" t="s">
        <v>317</v>
      </c>
      <c r="B26" s="120">
        <f>E26+F26+G26+H26+I26</f>
        <v>215.3</v>
      </c>
      <c r="C26" s="120"/>
      <c r="D26" s="121"/>
      <c r="E26" s="212">
        <f>DEDUCIBLES!H114*30%</f>
        <v>72.3</v>
      </c>
      <c r="F26" s="212">
        <f>DEDUCIBLES!H195*20%</f>
        <v>60</v>
      </c>
      <c r="G26" s="212">
        <f>DEDUCIBLES!H153*20%</f>
        <v>56</v>
      </c>
      <c r="H26" s="212"/>
      <c r="I26" s="212">
        <f>DEDUCIBLES!H217*10%</f>
        <v>27</v>
      </c>
    </row>
    <row r="27" spans="1:9" x14ac:dyDescent="0.2">
      <c r="A27" s="122" t="s">
        <v>318</v>
      </c>
      <c r="B27" s="116"/>
      <c r="C27" s="116">
        <f>B28</f>
        <v>142.80596630036632</v>
      </c>
      <c r="D27" s="117"/>
      <c r="E27" s="212"/>
      <c r="F27" s="212"/>
      <c r="G27" s="212"/>
      <c r="H27" s="212"/>
      <c r="I27" s="212"/>
    </row>
    <row r="28" spans="1:9" ht="25.5" x14ac:dyDescent="0.2">
      <c r="A28" s="123" t="s">
        <v>319</v>
      </c>
      <c r="B28" s="120">
        <f>E28+F28+G28+H28+I28</f>
        <v>142.80596630036632</v>
      </c>
      <c r="C28" s="120"/>
      <c r="D28" s="121"/>
      <c r="E28" s="212">
        <f>'TRDM '!H17*30%</f>
        <v>29.200000000000003</v>
      </c>
      <c r="F28" s="212">
        <f>MANEJO!K14*20%</f>
        <v>37.428571428571431</v>
      </c>
      <c r="G28" s="212">
        <f>RCE!K18*20%</f>
        <v>22.808461538461543</v>
      </c>
      <c r="H28" s="212">
        <f>AUTOS!H16*20%</f>
        <v>35.932266666666671</v>
      </c>
      <c r="I28" s="212">
        <f>'TR VALORES'!K13*10%</f>
        <v>17.436666666666664</v>
      </c>
    </row>
    <row r="29" spans="1:9" ht="15.75" x14ac:dyDescent="0.25">
      <c r="A29" s="229" t="s">
        <v>300</v>
      </c>
      <c r="B29" s="230"/>
      <c r="C29" s="213">
        <f>SUM(C24:C28)</f>
        <v>798.10596630036628</v>
      </c>
      <c r="D29" s="214"/>
      <c r="E29" s="213">
        <f>SUM(E24:E28)</f>
        <v>215.5</v>
      </c>
      <c r="F29" s="213">
        <f>SUM(F24:F28)</f>
        <v>171.42857142857144</v>
      </c>
      <c r="G29" s="213">
        <f>SUM(G24:G28)</f>
        <v>152.80846153846153</v>
      </c>
      <c r="H29" s="213">
        <f>SUM(H24:H28)</f>
        <v>175.93226666666666</v>
      </c>
      <c r="I29" s="213">
        <f>SUM(I24:I28)</f>
        <v>82.436666666666667</v>
      </c>
    </row>
    <row r="31" spans="1:9" ht="25.5" x14ac:dyDescent="0.2">
      <c r="A31" s="111" t="s">
        <v>311</v>
      </c>
      <c r="B31" s="112" t="s">
        <v>312</v>
      </c>
      <c r="C31" s="113" t="s">
        <v>313</v>
      </c>
      <c r="D31" s="114"/>
      <c r="E31" s="228" t="s">
        <v>420</v>
      </c>
      <c r="F31" s="228"/>
      <c r="G31" s="228"/>
      <c r="H31" s="228"/>
      <c r="I31" s="228"/>
    </row>
    <row r="32" spans="1:9" ht="36" x14ac:dyDescent="0.2">
      <c r="A32" s="115" t="s">
        <v>314</v>
      </c>
      <c r="B32" s="116"/>
      <c r="C32" s="116">
        <f>+B33+B34</f>
        <v>656</v>
      </c>
      <c r="D32" s="117"/>
      <c r="E32" s="118" t="s">
        <v>315</v>
      </c>
      <c r="F32" s="118" t="s">
        <v>326</v>
      </c>
      <c r="G32" s="118" t="s">
        <v>327</v>
      </c>
      <c r="H32" s="118" t="s">
        <v>325</v>
      </c>
      <c r="I32" s="118" t="s">
        <v>328</v>
      </c>
    </row>
    <row r="33" spans="1:9" x14ac:dyDescent="0.2">
      <c r="A33" s="119" t="s">
        <v>316</v>
      </c>
      <c r="B33" s="120">
        <f>E33+F33+G33+H33+I33</f>
        <v>425</v>
      </c>
      <c r="C33" s="120"/>
      <c r="D33" s="121"/>
      <c r="E33" s="212">
        <f>Económica!M8*30%</f>
        <v>108</v>
      </c>
      <c r="F33" s="212">
        <f>Económica!M10*20%</f>
        <v>76</v>
      </c>
      <c r="G33" s="212">
        <f>Económica!M9*20%</f>
        <v>68</v>
      </c>
      <c r="H33" s="212">
        <f>Económica!M11*20%</f>
        <v>136</v>
      </c>
      <c r="I33" s="212">
        <f>Económica!M12*10%</f>
        <v>37</v>
      </c>
    </row>
    <row r="34" spans="1:9" x14ac:dyDescent="0.2">
      <c r="A34" s="119" t="s">
        <v>317</v>
      </c>
      <c r="B34" s="120">
        <f>E34+F34+G34+H34+I34</f>
        <v>231</v>
      </c>
      <c r="C34" s="120"/>
      <c r="D34" s="121"/>
      <c r="E34" s="212">
        <f>DEDUCIBLES!J114*30%</f>
        <v>81</v>
      </c>
      <c r="F34" s="212">
        <f>DEDUCIBLES!J195*20%</f>
        <v>60</v>
      </c>
      <c r="G34" s="212">
        <f>DEDUCIBLES!J153*20%</f>
        <v>60</v>
      </c>
      <c r="H34" s="212"/>
      <c r="I34" s="212">
        <f>DEDUCIBLES!J217*10%</f>
        <v>30</v>
      </c>
    </row>
    <row r="35" spans="1:9" x14ac:dyDescent="0.2">
      <c r="A35" s="122" t="s">
        <v>318</v>
      </c>
      <c r="B35" s="116"/>
      <c r="C35" s="116">
        <f>B36</f>
        <v>178.9380402930403</v>
      </c>
      <c r="D35" s="117"/>
      <c r="E35" s="212"/>
      <c r="F35" s="212"/>
      <c r="G35" s="212"/>
      <c r="H35" s="212"/>
      <c r="I35" s="212"/>
    </row>
    <row r="36" spans="1:9" ht="25.5" x14ac:dyDescent="0.2">
      <c r="A36" s="123" t="s">
        <v>319</v>
      </c>
      <c r="B36" s="120">
        <f>E36+F36+G36+H36+I36</f>
        <v>178.9380402930403</v>
      </c>
      <c r="C36" s="120"/>
      <c r="D36" s="121"/>
      <c r="E36" s="212">
        <f>'TRDM '!J17*30%</f>
        <v>63.4</v>
      </c>
      <c r="F36" s="212">
        <f>MANEJO!M14*20%</f>
        <v>43.057142857142857</v>
      </c>
      <c r="G36" s="212">
        <f>RCE!M18*20%</f>
        <v>31.294230769230769</v>
      </c>
      <c r="H36" s="212">
        <f>AUTOS!J16*20%</f>
        <v>21.166666666666671</v>
      </c>
      <c r="I36" s="212">
        <f>'TR VALORES'!M13*10%</f>
        <v>20.02</v>
      </c>
    </row>
    <row r="37" spans="1:9" ht="15.75" x14ac:dyDescent="0.25">
      <c r="A37" s="229" t="s">
        <v>300</v>
      </c>
      <c r="B37" s="230"/>
      <c r="C37" s="213">
        <f>SUM(C32:C36)</f>
        <v>834.93804029304033</v>
      </c>
      <c r="D37" s="214"/>
      <c r="E37" s="213">
        <f>SUM(E32:E36)</f>
        <v>252.4</v>
      </c>
      <c r="F37" s="213">
        <f>SUM(F32:F36)</f>
        <v>179.05714285714285</v>
      </c>
      <c r="G37" s="213">
        <f>SUM(G32:G36)</f>
        <v>159.29423076923078</v>
      </c>
      <c r="H37" s="213">
        <f>SUM(H32:H36)</f>
        <v>157.16666666666669</v>
      </c>
      <c r="I37" s="213">
        <f>SUM(I32:I36)</f>
        <v>87.02</v>
      </c>
    </row>
    <row r="39" spans="1:9" ht="69.75" customHeight="1" x14ac:dyDescent="0.2">
      <c r="A39" s="111" t="s">
        <v>311</v>
      </c>
      <c r="B39" s="112" t="s">
        <v>312</v>
      </c>
      <c r="C39" s="113" t="s">
        <v>313</v>
      </c>
      <c r="D39" s="114"/>
      <c r="E39" s="228" t="s">
        <v>454</v>
      </c>
      <c r="F39" s="228"/>
      <c r="G39" s="228"/>
      <c r="H39" s="228"/>
      <c r="I39" s="228"/>
    </row>
    <row r="40" spans="1:9" ht="36" x14ac:dyDescent="0.2">
      <c r="A40" s="115" t="s">
        <v>314</v>
      </c>
      <c r="B40" s="116"/>
      <c r="C40" s="116">
        <f>+B41+B42</f>
        <v>654</v>
      </c>
      <c r="D40" s="117"/>
      <c r="E40" s="118" t="s">
        <v>315</v>
      </c>
      <c r="F40" s="118" t="s">
        <v>326</v>
      </c>
      <c r="G40" s="118" t="s">
        <v>327</v>
      </c>
      <c r="H40" s="118" t="s">
        <v>325</v>
      </c>
      <c r="I40" s="118" t="s">
        <v>328</v>
      </c>
    </row>
    <row r="41" spans="1:9" x14ac:dyDescent="0.2">
      <c r="A41" s="119" t="s">
        <v>316</v>
      </c>
      <c r="B41" s="120">
        <f>E41+F41+G41+H41+I41</f>
        <v>426</v>
      </c>
      <c r="C41" s="120"/>
      <c r="D41" s="121"/>
      <c r="E41" s="212">
        <f>Económica!P8*30%</f>
        <v>102</v>
      </c>
      <c r="F41" s="212">
        <f>Económica!P10*20%</f>
        <v>72</v>
      </c>
      <c r="G41" s="212">
        <f>Económica!P9*20%</f>
        <v>80</v>
      </c>
      <c r="H41" s="212">
        <f>Económica!P11*20%</f>
        <v>134</v>
      </c>
      <c r="I41" s="212">
        <f>Económica!P12*10%</f>
        <v>38</v>
      </c>
    </row>
    <row r="42" spans="1:9" x14ac:dyDescent="0.2">
      <c r="A42" s="119" t="s">
        <v>317</v>
      </c>
      <c r="B42" s="120">
        <f>E42+F42+G42+H42+I42</f>
        <v>228</v>
      </c>
      <c r="C42" s="120"/>
      <c r="D42" s="121"/>
      <c r="E42" s="212">
        <f>DEDUCIBLES!L114*30%</f>
        <v>78</v>
      </c>
      <c r="F42" s="212">
        <f>DEDUCIBLES!L195*20%</f>
        <v>60</v>
      </c>
      <c r="G42" s="212">
        <f>DEDUCIBLES!L153*20%</f>
        <v>60</v>
      </c>
      <c r="H42" s="212"/>
      <c r="I42" s="212">
        <f>DEDUCIBLES!L217*10%</f>
        <v>30</v>
      </c>
    </row>
    <row r="43" spans="1:9" x14ac:dyDescent="0.2">
      <c r="A43" s="122" t="s">
        <v>318</v>
      </c>
      <c r="B43" s="116"/>
      <c r="C43" s="116">
        <f>B44</f>
        <v>164.83333333333334</v>
      </c>
      <c r="D43" s="117"/>
      <c r="E43" s="212"/>
      <c r="F43" s="212"/>
      <c r="G43" s="212"/>
      <c r="H43" s="212"/>
      <c r="I43" s="212"/>
    </row>
    <row r="44" spans="1:9" ht="25.5" x14ac:dyDescent="0.2">
      <c r="A44" s="123" t="s">
        <v>319</v>
      </c>
      <c r="B44" s="120">
        <f>E44+F44+G44+H44+I44</f>
        <v>164.83333333333334</v>
      </c>
      <c r="C44" s="120"/>
      <c r="D44" s="121"/>
      <c r="E44" s="212">
        <f>'TRDM '!L17*30%</f>
        <v>48.4</v>
      </c>
      <c r="F44" s="212">
        <f>MANEJO!O14*20%</f>
        <v>42</v>
      </c>
      <c r="G44" s="212">
        <f>RCE!O18*20%</f>
        <v>29.1</v>
      </c>
      <c r="H44" s="212">
        <f>AUTOS!L16*20%</f>
        <v>15.333333333333336</v>
      </c>
      <c r="I44" s="212">
        <f>'TR VALORES'!O13*10%</f>
        <v>30</v>
      </c>
    </row>
    <row r="45" spans="1:9" ht="15.75" x14ac:dyDescent="0.25">
      <c r="A45" s="229" t="s">
        <v>300</v>
      </c>
      <c r="B45" s="230"/>
      <c r="C45" s="213">
        <f>SUM(C40:C44)</f>
        <v>818.83333333333337</v>
      </c>
      <c r="D45" s="214"/>
      <c r="E45" s="213">
        <f>SUM(E40:E44)</f>
        <v>228.4</v>
      </c>
      <c r="F45" s="213">
        <f>SUM(F40:F44)</f>
        <v>174</v>
      </c>
      <c r="G45" s="213">
        <f>SUM(G40:G44)</f>
        <v>169.1</v>
      </c>
      <c r="H45" s="213">
        <f>SUM(H40:H44)</f>
        <v>149.33333333333334</v>
      </c>
      <c r="I45" s="213">
        <f>SUM(I40:I44)</f>
        <v>98</v>
      </c>
    </row>
    <row r="48" spans="1:9" ht="20.25" x14ac:dyDescent="0.3">
      <c r="A48" s="227" t="s">
        <v>320</v>
      </c>
      <c r="B48" s="227"/>
      <c r="C48" s="227"/>
      <c r="D48" s="227"/>
      <c r="E48" s="227"/>
      <c r="F48" s="124"/>
      <c r="G48" s="124"/>
      <c r="H48" s="124"/>
      <c r="I48" s="124"/>
    </row>
    <row r="49" spans="1:9" ht="20.25" x14ac:dyDescent="0.3">
      <c r="A49" s="227" t="s">
        <v>321</v>
      </c>
      <c r="B49" s="227"/>
      <c r="C49" s="227"/>
      <c r="D49" s="227"/>
      <c r="E49" s="227"/>
      <c r="F49" s="125"/>
      <c r="G49" s="125"/>
      <c r="H49" s="125"/>
      <c r="I49" s="125"/>
    </row>
    <row r="50" spans="1:9" ht="20.25" x14ac:dyDescent="0.3">
      <c r="A50" s="126"/>
      <c r="B50" s="126"/>
      <c r="C50" s="126"/>
      <c r="D50" s="126"/>
      <c r="E50" s="126"/>
      <c r="F50" s="125"/>
      <c r="G50" s="125"/>
      <c r="H50" s="125"/>
      <c r="I50" s="125"/>
    </row>
    <row r="51" spans="1:9" ht="47.25" x14ac:dyDescent="0.2">
      <c r="A51" s="111" t="s">
        <v>311</v>
      </c>
      <c r="B51" s="112" t="s">
        <v>312</v>
      </c>
      <c r="C51" s="113" t="s">
        <v>313</v>
      </c>
      <c r="D51" s="114"/>
      <c r="E51" s="127" t="s">
        <v>340</v>
      </c>
      <c r="F51" s="125"/>
      <c r="G51" s="125"/>
      <c r="H51" s="125"/>
      <c r="I51" s="125"/>
    </row>
    <row r="52" spans="1:9" ht="24" x14ac:dyDescent="0.2">
      <c r="A52" s="115" t="s">
        <v>314</v>
      </c>
      <c r="B52" s="116"/>
      <c r="C52" s="116">
        <f>+B53+B54</f>
        <v>461.22448979591837</v>
      </c>
      <c r="D52" s="117"/>
      <c r="E52" s="118" t="s">
        <v>322</v>
      </c>
    </row>
    <row r="53" spans="1:9" x14ac:dyDescent="0.2">
      <c r="A53" s="119" t="s">
        <v>316</v>
      </c>
      <c r="B53" s="120">
        <f>E53</f>
        <v>400</v>
      </c>
      <c r="C53" s="120"/>
      <c r="D53" s="121"/>
      <c r="E53" s="128">
        <f>Económica!D19</f>
        <v>400</v>
      </c>
    </row>
    <row r="54" spans="1:9" x14ac:dyDescent="0.2">
      <c r="A54" s="119" t="s">
        <v>317</v>
      </c>
      <c r="B54" s="120">
        <f>E54</f>
        <v>61.224489795918366</v>
      </c>
      <c r="C54" s="120"/>
      <c r="D54" s="121"/>
      <c r="E54" s="128">
        <f>DEDUCIBLES!D228</f>
        <v>61.224489795918366</v>
      </c>
    </row>
    <row r="55" spans="1:9" x14ac:dyDescent="0.2">
      <c r="A55" s="122" t="s">
        <v>318</v>
      </c>
      <c r="B55" s="116"/>
      <c r="C55" s="116">
        <f>B56</f>
        <v>236.66666666666666</v>
      </c>
      <c r="D55" s="121"/>
      <c r="E55" s="128"/>
    </row>
    <row r="56" spans="1:9" ht="25.5" x14ac:dyDescent="0.2">
      <c r="A56" s="123" t="s">
        <v>319</v>
      </c>
      <c r="B56" s="120">
        <f>E56</f>
        <v>236.66666666666666</v>
      </c>
      <c r="C56" s="120"/>
      <c r="D56" s="121"/>
      <c r="E56" s="128">
        <f>IRF!D30</f>
        <v>236.66666666666666</v>
      </c>
    </row>
    <row r="57" spans="1:9" ht="15.75" x14ac:dyDescent="0.25">
      <c r="A57" s="229" t="s">
        <v>300</v>
      </c>
      <c r="B57" s="230"/>
      <c r="C57" s="213">
        <f>SUM(C52:C56)</f>
        <v>697.89115646258506</v>
      </c>
      <c r="D57" s="214"/>
      <c r="E57" s="213">
        <f>SUM(E53:E56)</f>
        <v>697.89115646258506</v>
      </c>
    </row>
    <row r="59" spans="1:9" ht="78.75" x14ac:dyDescent="0.2">
      <c r="A59" s="111" t="s">
        <v>311</v>
      </c>
      <c r="B59" s="112" t="s">
        <v>312</v>
      </c>
      <c r="C59" s="113" t="s">
        <v>313</v>
      </c>
      <c r="D59" s="114"/>
      <c r="E59" s="127" t="s">
        <v>386</v>
      </c>
    </row>
    <row r="60" spans="1:9" ht="24" x14ac:dyDescent="0.2">
      <c r="A60" s="115" t="s">
        <v>314</v>
      </c>
      <c r="B60" s="116"/>
      <c r="C60" s="116">
        <f>+B61+B62</f>
        <v>539</v>
      </c>
      <c r="D60" s="117"/>
      <c r="E60" s="118" t="s">
        <v>322</v>
      </c>
    </row>
    <row r="61" spans="1:9" ht="15" x14ac:dyDescent="0.2">
      <c r="A61" s="119" t="s">
        <v>316</v>
      </c>
      <c r="B61" s="120">
        <f>E61</f>
        <v>370</v>
      </c>
      <c r="C61" s="120"/>
      <c r="D61" s="121"/>
      <c r="E61" s="128">
        <f>Económica!G19</f>
        <v>370</v>
      </c>
      <c r="F61" s="216"/>
    </row>
    <row r="62" spans="1:9" x14ac:dyDescent="0.2">
      <c r="A62" s="119" t="s">
        <v>317</v>
      </c>
      <c r="B62" s="120">
        <f>E62</f>
        <v>169</v>
      </c>
      <c r="C62" s="120"/>
      <c r="D62" s="121"/>
      <c r="E62" s="128">
        <f>DEDUCIBLES!F236</f>
        <v>169</v>
      </c>
    </row>
    <row r="63" spans="1:9" x14ac:dyDescent="0.2">
      <c r="A63" s="122" t="s">
        <v>318</v>
      </c>
      <c r="B63" s="116"/>
      <c r="C63" s="116">
        <f>B64</f>
        <v>233.11111111111111</v>
      </c>
      <c r="D63" s="121"/>
      <c r="E63" s="128"/>
    </row>
    <row r="64" spans="1:9" ht="25.5" x14ac:dyDescent="0.2">
      <c r="A64" s="123" t="s">
        <v>319</v>
      </c>
      <c r="B64" s="120">
        <f>E64</f>
        <v>233.11111111111111</v>
      </c>
      <c r="C64" s="120"/>
      <c r="D64" s="121"/>
      <c r="E64" s="128">
        <f>IRF!F30</f>
        <v>233.11111111111111</v>
      </c>
    </row>
    <row r="65" spans="1:9" ht="15.75" x14ac:dyDescent="0.25">
      <c r="A65" s="229" t="s">
        <v>300</v>
      </c>
      <c r="B65" s="230"/>
      <c r="C65" s="213">
        <f>SUM(C60:C64)</f>
        <v>772.11111111111109</v>
      </c>
      <c r="D65" s="214"/>
      <c r="E65" s="213">
        <f>SUM(E61:E64)</f>
        <v>772.11111111111109</v>
      </c>
    </row>
    <row r="67" spans="1:9" ht="20.25" x14ac:dyDescent="0.3">
      <c r="A67" s="227" t="s">
        <v>323</v>
      </c>
      <c r="B67" s="227"/>
      <c r="C67" s="227"/>
      <c r="D67" s="227"/>
      <c r="E67" s="227"/>
      <c r="F67" s="124"/>
      <c r="G67" s="124"/>
      <c r="H67" s="124"/>
      <c r="I67" s="124"/>
    </row>
    <row r="68" spans="1:9" ht="20.25" x14ac:dyDescent="0.3">
      <c r="A68" s="227" t="s">
        <v>324</v>
      </c>
      <c r="B68" s="227"/>
      <c r="C68" s="227"/>
      <c r="D68" s="227"/>
      <c r="E68" s="227"/>
      <c r="F68" s="124"/>
      <c r="G68" s="124"/>
      <c r="H68" s="124"/>
      <c r="I68" s="124"/>
    </row>
    <row r="69" spans="1:9" x14ac:dyDescent="0.2">
      <c r="A69" s="107"/>
      <c r="B69" s="108"/>
      <c r="C69" s="108"/>
      <c r="D69" s="109"/>
      <c r="E69" s="108"/>
      <c r="F69" s="125"/>
      <c r="G69" s="125"/>
      <c r="H69" s="125"/>
      <c r="I69" s="125"/>
    </row>
    <row r="70" spans="1:9" ht="31.5" x14ac:dyDescent="0.2">
      <c r="A70" s="111" t="s">
        <v>311</v>
      </c>
      <c r="B70" s="112" t="s">
        <v>312</v>
      </c>
      <c r="C70" s="113" t="s">
        <v>313</v>
      </c>
      <c r="D70" s="114"/>
      <c r="E70" s="127" t="s">
        <v>260</v>
      </c>
      <c r="F70" s="125"/>
      <c r="G70" s="125"/>
      <c r="H70" s="125"/>
      <c r="I70" s="125"/>
    </row>
    <row r="71" spans="1:9" ht="36" x14ac:dyDescent="0.2">
      <c r="A71" s="115" t="s">
        <v>314</v>
      </c>
      <c r="B71" s="116"/>
      <c r="C71" s="116">
        <f>B72</f>
        <v>670</v>
      </c>
      <c r="D71" s="117"/>
      <c r="E71" s="118" t="s">
        <v>329</v>
      </c>
    </row>
    <row r="72" spans="1:9" x14ac:dyDescent="0.2">
      <c r="A72" s="119" t="s">
        <v>316</v>
      </c>
      <c r="B72" s="120">
        <f>E72</f>
        <v>670</v>
      </c>
      <c r="C72" s="120"/>
      <c r="D72" s="121"/>
      <c r="E72" s="128">
        <f>Económica!D26</f>
        <v>670</v>
      </c>
    </row>
    <row r="73" spans="1:9" x14ac:dyDescent="0.2">
      <c r="A73" s="122" t="s">
        <v>318</v>
      </c>
      <c r="B73" s="116"/>
      <c r="C73" s="116">
        <f>B74</f>
        <v>13.333333333333334</v>
      </c>
      <c r="D73" s="121"/>
      <c r="E73" s="128"/>
    </row>
    <row r="74" spans="1:9" ht="25.5" x14ac:dyDescent="0.2">
      <c r="A74" s="123" t="s">
        <v>319</v>
      </c>
      <c r="B74" s="120">
        <f>E74</f>
        <v>13.333333333333334</v>
      </c>
      <c r="C74" s="120"/>
      <c r="D74" s="121"/>
      <c r="E74" s="128">
        <f>RCSP!F54</f>
        <v>13.333333333333334</v>
      </c>
    </row>
    <row r="75" spans="1:9" ht="15.75" x14ac:dyDescent="0.25">
      <c r="A75" s="229" t="s">
        <v>300</v>
      </c>
      <c r="B75" s="230"/>
      <c r="C75" s="213">
        <f>SUM(C71:C74)</f>
        <v>683.33333333333337</v>
      </c>
      <c r="D75" s="214"/>
      <c r="E75" s="213">
        <f>SUM(E72:E74)</f>
        <v>683.33333333333337</v>
      </c>
    </row>
    <row r="77" spans="1:9" ht="47.25" x14ac:dyDescent="0.2">
      <c r="A77" s="111" t="s">
        <v>311</v>
      </c>
      <c r="B77" s="112" t="s">
        <v>312</v>
      </c>
      <c r="C77" s="113" t="s">
        <v>313</v>
      </c>
      <c r="D77" s="114"/>
      <c r="E77" s="127" t="s">
        <v>340</v>
      </c>
      <c r="F77" s="125"/>
      <c r="G77" s="125"/>
      <c r="H77" s="125"/>
      <c r="I77" s="125"/>
    </row>
    <row r="78" spans="1:9" ht="36" x14ac:dyDescent="0.2">
      <c r="A78" s="115" t="s">
        <v>314</v>
      </c>
      <c r="B78" s="116"/>
      <c r="C78" s="116">
        <f>B79</f>
        <v>700</v>
      </c>
      <c r="D78" s="117"/>
      <c r="E78" s="118" t="s">
        <v>330</v>
      </c>
    </row>
    <row r="79" spans="1:9" x14ac:dyDescent="0.2">
      <c r="A79" s="119" t="s">
        <v>316</v>
      </c>
      <c r="B79" s="120">
        <f>E79</f>
        <v>700</v>
      </c>
      <c r="C79" s="120"/>
      <c r="D79" s="121"/>
      <c r="E79" s="128">
        <f>Económica!G26</f>
        <v>700</v>
      </c>
    </row>
    <row r="80" spans="1:9" x14ac:dyDescent="0.2">
      <c r="A80" s="122" t="s">
        <v>318</v>
      </c>
      <c r="B80" s="116"/>
      <c r="C80" s="116">
        <f>B81</f>
        <v>280</v>
      </c>
      <c r="D80" s="121"/>
      <c r="E80" s="128"/>
    </row>
    <row r="81" spans="1:9" ht="25.5" x14ac:dyDescent="0.2">
      <c r="A81" s="123" t="s">
        <v>319</v>
      </c>
      <c r="B81" s="120">
        <f>E81</f>
        <v>280</v>
      </c>
      <c r="C81" s="120"/>
      <c r="D81" s="121"/>
      <c r="E81" s="128">
        <f>RCSP!H54</f>
        <v>280</v>
      </c>
    </row>
    <row r="82" spans="1:9" ht="15.75" x14ac:dyDescent="0.25">
      <c r="A82" s="229" t="s">
        <v>300</v>
      </c>
      <c r="B82" s="230"/>
      <c r="C82" s="213">
        <f>SUM(C78:C81)</f>
        <v>980</v>
      </c>
      <c r="D82" s="214"/>
      <c r="E82" s="213">
        <f>SUM(E79:E81)</f>
        <v>980</v>
      </c>
    </row>
    <row r="84" spans="1:9" ht="78.75" x14ac:dyDescent="0.2">
      <c r="A84" s="111" t="s">
        <v>311</v>
      </c>
      <c r="B84" s="112" t="s">
        <v>312</v>
      </c>
      <c r="C84" s="113" t="s">
        <v>313</v>
      </c>
      <c r="D84" s="114"/>
      <c r="E84" s="127" t="s">
        <v>386</v>
      </c>
      <c r="F84" s="125"/>
      <c r="G84" s="125"/>
      <c r="H84" s="125"/>
      <c r="I84" s="125"/>
    </row>
    <row r="85" spans="1:9" ht="36" x14ac:dyDescent="0.2">
      <c r="A85" s="115" t="s">
        <v>314</v>
      </c>
      <c r="B85" s="116"/>
      <c r="C85" s="116">
        <f>B86</f>
        <v>660</v>
      </c>
      <c r="D85" s="117"/>
      <c r="E85" s="118" t="s">
        <v>331</v>
      </c>
    </row>
    <row r="86" spans="1:9" x14ac:dyDescent="0.2">
      <c r="A86" s="119" t="s">
        <v>316</v>
      </c>
      <c r="B86" s="120">
        <f>E86</f>
        <v>660</v>
      </c>
      <c r="C86" s="120"/>
      <c r="D86" s="121"/>
      <c r="E86" s="128">
        <f>Económica!J26</f>
        <v>660</v>
      </c>
    </row>
    <row r="87" spans="1:9" x14ac:dyDescent="0.2">
      <c r="A87" s="122" t="s">
        <v>318</v>
      </c>
      <c r="B87" s="116"/>
      <c r="C87" s="116">
        <f>B88</f>
        <v>283.25599999999997</v>
      </c>
      <c r="D87" s="121"/>
      <c r="E87" s="128"/>
    </row>
    <row r="88" spans="1:9" ht="25.5" x14ac:dyDescent="0.2">
      <c r="A88" s="123" t="s">
        <v>319</v>
      </c>
      <c r="B88" s="120">
        <f>E88</f>
        <v>283.25599999999997</v>
      </c>
      <c r="C88" s="120"/>
      <c r="D88" s="121"/>
      <c r="E88" s="128">
        <f>RCSP!J54</f>
        <v>283.25599999999997</v>
      </c>
    </row>
    <row r="89" spans="1:9" ht="15.75" x14ac:dyDescent="0.25">
      <c r="A89" s="229" t="s">
        <v>300</v>
      </c>
      <c r="B89" s="230"/>
      <c r="C89" s="213">
        <f>SUM(C85:C88)</f>
        <v>943.25599999999997</v>
      </c>
      <c r="D89" s="214"/>
      <c r="E89" s="213">
        <f>SUM(E86:E88)</f>
        <v>943.25599999999997</v>
      </c>
    </row>
    <row r="91" spans="1:9" ht="47.25" x14ac:dyDescent="0.2">
      <c r="A91" s="111" t="s">
        <v>311</v>
      </c>
      <c r="B91" s="112" t="s">
        <v>312</v>
      </c>
      <c r="C91" s="113" t="s">
        <v>313</v>
      </c>
      <c r="D91" s="114"/>
      <c r="E91" s="127" t="s">
        <v>420</v>
      </c>
      <c r="F91" s="125"/>
      <c r="G91" s="125"/>
      <c r="H91" s="125"/>
      <c r="I91" s="125"/>
    </row>
    <row r="92" spans="1:9" ht="36" x14ac:dyDescent="0.2">
      <c r="A92" s="115" t="s">
        <v>314</v>
      </c>
      <c r="B92" s="116"/>
      <c r="C92" s="116">
        <f>B93</f>
        <v>640</v>
      </c>
      <c r="D92" s="117"/>
      <c r="E92" s="118" t="s">
        <v>331</v>
      </c>
    </row>
    <row r="93" spans="1:9" x14ac:dyDescent="0.2">
      <c r="A93" s="119" t="s">
        <v>316</v>
      </c>
      <c r="B93" s="120">
        <f>E93</f>
        <v>640</v>
      </c>
      <c r="C93" s="120"/>
      <c r="D93" s="121"/>
      <c r="E93" s="128">
        <f>Económica!M26</f>
        <v>640</v>
      </c>
    </row>
    <row r="94" spans="1:9" x14ac:dyDescent="0.2">
      <c r="A94" s="122" t="s">
        <v>318</v>
      </c>
      <c r="B94" s="116"/>
      <c r="C94" s="116">
        <f>B95</f>
        <v>123.68113333333334</v>
      </c>
      <c r="D94" s="121"/>
      <c r="E94" s="128"/>
    </row>
    <row r="95" spans="1:9" ht="25.5" x14ac:dyDescent="0.2">
      <c r="A95" s="123" t="s">
        <v>319</v>
      </c>
      <c r="B95" s="120">
        <f>E95</f>
        <v>123.68113333333334</v>
      </c>
      <c r="C95" s="120"/>
      <c r="D95" s="121"/>
      <c r="E95" s="128">
        <f>RCSP!L54</f>
        <v>123.68113333333334</v>
      </c>
    </row>
    <row r="96" spans="1:9" ht="15.75" x14ac:dyDescent="0.25">
      <c r="A96" s="229" t="s">
        <v>300</v>
      </c>
      <c r="B96" s="230"/>
      <c r="C96" s="213">
        <f>SUM(C92:C95)</f>
        <v>763.68113333333338</v>
      </c>
      <c r="D96" s="214"/>
      <c r="E96" s="213">
        <f>SUM(E93:E95)</f>
        <v>763.68113333333338</v>
      </c>
    </row>
    <row r="98" spans="1:9" ht="31.5" x14ac:dyDescent="0.2">
      <c r="A98" s="111" t="s">
        <v>311</v>
      </c>
      <c r="B98" s="112" t="s">
        <v>312</v>
      </c>
      <c r="C98" s="113" t="s">
        <v>313</v>
      </c>
      <c r="D98" s="114"/>
      <c r="E98" s="127" t="s">
        <v>475</v>
      </c>
      <c r="F98" s="125"/>
      <c r="G98" s="125"/>
      <c r="H98" s="125"/>
      <c r="I98" s="125"/>
    </row>
    <row r="99" spans="1:9" ht="36" x14ac:dyDescent="0.2">
      <c r="A99" s="115" t="s">
        <v>314</v>
      </c>
      <c r="B99" s="116"/>
      <c r="C99" s="116">
        <f>B100</f>
        <v>680</v>
      </c>
      <c r="D99" s="117"/>
      <c r="E99" s="118" t="s">
        <v>331</v>
      </c>
    </row>
    <row r="100" spans="1:9" x14ac:dyDescent="0.2">
      <c r="A100" s="119" t="s">
        <v>316</v>
      </c>
      <c r="B100" s="120">
        <f>E100</f>
        <v>680</v>
      </c>
      <c r="C100" s="120"/>
      <c r="D100" s="121"/>
      <c r="E100" s="128">
        <f>Económica!P26</f>
        <v>680</v>
      </c>
    </row>
    <row r="101" spans="1:9" x14ac:dyDescent="0.2">
      <c r="A101" s="122" t="s">
        <v>318</v>
      </c>
      <c r="B101" s="116"/>
      <c r="C101" s="116">
        <f>B102</f>
        <v>296.66000000000003</v>
      </c>
      <c r="D101" s="121"/>
      <c r="E101" s="128"/>
    </row>
    <row r="102" spans="1:9" ht="25.5" x14ac:dyDescent="0.2">
      <c r="A102" s="123" t="s">
        <v>319</v>
      </c>
      <c r="B102" s="120">
        <f>E102</f>
        <v>296.66000000000003</v>
      </c>
      <c r="C102" s="120"/>
      <c r="D102" s="121"/>
      <c r="E102" s="128">
        <f>RCSP!N54</f>
        <v>296.66000000000003</v>
      </c>
    </row>
    <row r="103" spans="1:9" ht="15.75" x14ac:dyDescent="0.25">
      <c r="A103" s="229" t="s">
        <v>300</v>
      </c>
      <c r="B103" s="230"/>
      <c r="C103" s="213">
        <f>SUM(C99:C102)</f>
        <v>976.66000000000008</v>
      </c>
      <c r="D103" s="214"/>
      <c r="E103" s="213">
        <f>SUM(E100:E102)</f>
        <v>976.66000000000008</v>
      </c>
    </row>
  </sheetData>
  <sheetProtection algorithmName="SHA-512" hashValue="ivlYnev40dpQJpBSm2xJ2LpaXalaiKYotsSQlVDj6BHMskWI5jWYc4PQIrFwj7i1a9gcnOtMbpjAaSAdHcBcuw==" saltValue="cjff4/TDtgzUA3bk56BqPA==" spinCount="100000" sheet="1"/>
  <mergeCells count="24">
    <mergeCell ref="A103:B103"/>
    <mergeCell ref="A82:B82"/>
    <mergeCell ref="A89:B89"/>
    <mergeCell ref="A49:E49"/>
    <mergeCell ref="A57:B57"/>
    <mergeCell ref="A65:B65"/>
    <mergeCell ref="A67:E67"/>
    <mergeCell ref="A68:E68"/>
    <mergeCell ref="A75:B75"/>
    <mergeCell ref="A37:B37"/>
    <mergeCell ref="A48:E48"/>
    <mergeCell ref="E39:I39"/>
    <mergeCell ref="A45:B45"/>
    <mergeCell ref="A96:B96"/>
    <mergeCell ref="E15:I15"/>
    <mergeCell ref="A21:B21"/>
    <mergeCell ref="E23:I23"/>
    <mergeCell ref="A29:B29"/>
    <mergeCell ref="E31:I31"/>
    <mergeCell ref="A2:I2"/>
    <mergeCell ref="A3:I3"/>
    <mergeCell ref="A5:I5"/>
    <mergeCell ref="E7:I7"/>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9"/>
  <sheetViews>
    <sheetView topLeftCell="A17" zoomScale="85" zoomScaleNormal="85" workbookViewId="0">
      <selection activeCell="D18" sqref="D18"/>
    </sheetView>
  </sheetViews>
  <sheetFormatPr baseColWidth="10" defaultRowHeight="12.75" x14ac:dyDescent="0.2"/>
  <cols>
    <col min="1" max="1" width="47.42578125" customWidth="1"/>
    <col min="3" max="3" width="25.5703125" bestFit="1" customWidth="1"/>
    <col min="6" max="6" width="25.5703125" bestFit="1" customWidth="1"/>
    <col min="8" max="8" width="19.85546875" customWidth="1"/>
    <col min="9" max="9" width="25.5703125" bestFit="1" customWidth="1"/>
    <col min="11" max="11" width="18.7109375" customWidth="1"/>
    <col min="12" max="12" width="25.5703125" bestFit="1" customWidth="1"/>
    <col min="14" max="14" width="21.5703125" customWidth="1"/>
    <col min="15" max="15" width="26.140625" customWidth="1"/>
    <col min="17" max="17" width="21.140625" customWidth="1"/>
    <col min="18" max="18" width="20.28515625" customWidth="1"/>
    <col min="19" max="19" width="11.42578125" customWidth="1"/>
  </cols>
  <sheetData>
    <row r="2" spans="1:18" ht="18" x14ac:dyDescent="0.2">
      <c r="A2" s="237" t="s">
        <v>305</v>
      </c>
      <c r="B2" s="237"/>
      <c r="C2" s="237"/>
      <c r="D2" s="237"/>
      <c r="E2" s="237"/>
      <c r="F2" s="237"/>
      <c r="G2" s="237"/>
      <c r="H2" s="237"/>
      <c r="I2" s="237"/>
      <c r="J2" s="237"/>
      <c r="K2" s="237"/>
      <c r="L2" s="237"/>
      <c r="M2" s="237"/>
      <c r="N2" s="237"/>
    </row>
    <row r="3" spans="1:18" ht="18" x14ac:dyDescent="0.25">
      <c r="A3" s="75"/>
      <c r="B3" s="75"/>
      <c r="C3" s="75"/>
      <c r="D3" s="76"/>
      <c r="E3" s="76"/>
      <c r="F3" s="76"/>
      <c r="G3" s="76"/>
      <c r="H3" s="77"/>
      <c r="I3" s="77"/>
      <c r="J3" s="77"/>
      <c r="K3" s="77"/>
      <c r="L3" s="77"/>
      <c r="M3" s="77"/>
      <c r="N3" s="77"/>
    </row>
    <row r="4" spans="1:18" ht="18" x14ac:dyDescent="0.2">
      <c r="A4" s="237" t="s">
        <v>308</v>
      </c>
      <c r="B4" s="237"/>
      <c r="C4" s="237"/>
      <c r="D4" s="237"/>
      <c r="E4" s="237"/>
      <c r="F4" s="237"/>
      <c r="G4" s="237"/>
      <c r="H4" s="237"/>
      <c r="I4" s="237"/>
      <c r="J4" s="237"/>
      <c r="K4" s="237"/>
      <c r="L4" s="237"/>
      <c r="M4" s="237"/>
      <c r="N4" s="237"/>
    </row>
    <row r="5" spans="1:18" ht="13.5" thickBot="1" x14ac:dyDescent="0.25">
      <c r="A5" s="78" t="s">
        <v>290</v>
      </c>
      <c r="B5" s="78"/>
      <c r="C5" s="79"/>
      <c r="D5" s="79"/>
      <c r="E5" s="79"/>
      <c r="F5" s="79"/>
      <c r="G5" s="79"/>
      <c r="H5" s="77"/>
      <c r="I5" s="77"/>
      <c r="J5" s="77"/>
      <c r="K5" s="77"/>
      <c r="L5" s="77"/>
      <c r="M5" s="77"/>
      <c r="N5" s="77"/>
    </row>
    <row r="6" spans="1:18" ht="99.75" customHeight="1" x14ac:dyDescent="0.2">
      <c r="A6" s="80" t="s">
        <v>291</v>
      </c>
      <c r="B6" s="234" t="s">
        <v>260</v>
      </c>
      <c r="C6" s="235"/>
      <c r="D6" s="236"/>
      <c r="E6" s="234" t="s">
        <v>340</v>
      </c>
      <c r="F6" s="235"/>
      <c r="G6" s="236"/>
      <c r="H6" s="231" t="s">
        <v>386</v>
      </c>
      <c r="I6" s="232"/>
      <c r="J6" s="233"/>
      <c r="K6" s="231" t="s">
        <v>420</v>
      </c>
      <c r="L6" s="232"/>
      <c r="M6" s="233"/>
      <c r="N6" s="231" t="s">
        <v>454</v>
      </c>
      <c r="O6" s="232"/>
      <c r="P6" s="233"/>
      <c r="Q6" s="97" t="s">
        <v>485</v>
      </c>
    </row>
    <row r="7" spans="1:18" ht="25.5" x14ac:dyDescent="0.2">
      <c r="A7" s="81" t="s">
        <v>292</v>
      </c>
      <c r="B7" s="82" t="s">
        <v>293</v>
      </c>
      <c r="C7" s="103" t="s">
        <v>307</v>
      </c>
      <c r="D7" s="84" t="s">
        <v>295</v>
      </c>
      <c r="E7" s="85" t="s">
        <v>293</v>
      </c>
      <c r="F7" s="103" t="s">
        <v>307</v>
      </c>
      <c r="G7" s="84" t="s">
        <v>295</v>
      </c>
      <c r="H7" s="85" t="s">
        <v>293</v>
      </c>
      <c r="I7" s="103" t="s">
        <v>307</v>
      </c>
      <c r="J7" s="84" t="s">
        <v>295</v>
      </c>
      <c r="K7" s="85" t="s">
        <v>293</v>
      </c>
      <c r="L7" s="103" t="s">
        <v>307</v>
      </c>
      <c r="M7" s="84" t="s">
        <v>295</v>
      </c>
      <c r="N7" s="85" t="s">
        <v>293</v>
      </c>
      <c r="O7" s="103" t="s">
        <v>307</v>
      </c>
      <c r="P7" s="84" t="s">
        <v>295</v>
      </c>
      <c r="Q7" s="141"/>
    </row>
    <row r="8" spans="1:18" ht="15" x14ac:dyDescent="0.2">
      <c r="A8" s="196" t="s">
        <v>296</v>
      </c>
      <c r="B8" s="197" t="s">
        <v>450</v>
      </c>
      <c r="C8" s="198">
        <v>80989953</v>
      </c>
      <c r="D8" s="199">
        <v>370</v>
      </c>
      <c r="E8" s="200" t="s">
        <v>451</v>
      </c>
      <c r="F8" s="198">
        <v>70422196</v>
      </c>
      <c r="G8" s="201">
        <v>400</v>
      </c>
      <c r="H8" s="200" t="s">
        <v>450</v>
      </c>
      <c r="I8" s="198">
        <v>65503467</v>
      </c>
      <c r="J8" s="201">
        <v>380</v>
      </c>
      <c r="K8" s="200" t="s">
        <v>448</v>
      </c>
      <c r="L8" s="198">
        <v>58741292</v>
      </c>
      <c r="M8" s="201">
        <v>360</v>
      </c>
      <c r="N8" s="200" t="s">
        <v>450</v>
      </c>
      <c r="O8" s="198">
        <v>57618160</v>
      </c>
      <c r="P8" s="201">
        <v>340</v>
      </c>
      <c r="Q8" s="210">
        <f>(((C8+F8+I8+L8+O8)/5)+C8)/2</f>
        <v>73822483.299999997</v>
      </c>
      <c r="R8" s="211"/>
    </row>
    <row r="9" spans="1:18" ht="15" x14ac:dyDescent="0.2">
      <c r="A9" s="196" t="s">
        <v>297</v>
      </c>
      <c r="B9" s="197" t="s">
        <v>450</v>
      </c>
      <c r="C9" s="198">
        <v>44030000</v>
      </c>
      <c r="D9" s="199">
        <v>380</v>
      </c>
      <c r="E9" s="200" t="s">
        <v>452</v>
      </c>
      <c r="F9" s="198">
        <v>41650000</v>
      </c>
      <c r="G9" s="201">
        <v>360</v>
      </c>
      <c r="H9" s="200" t="s">
        <v>450</v>
      </c>
      <c r="I9" s="198">
        <v>61880000</v>
      </c>
      <c r="J9" s="201">
        <v>370</v>
      </c>
      <c r="K9" s="200" t="s">
        <v>449</v>
      </c>
      <c r="L9" s="198">
        <v>29750000</v>
      </c>
      <c r="M9" s="201">
        <v>340</v>
      </c>
      <c r="N9" s="200" t="s">
        <v>450</v>
      </c>
      <c r="O9" s="198">
        <v>47600000</v>
      </c>
      <c r="P9" s="201">
        <v>400</v>
      </c>
      <c r="Q9" s="210">
        <f>(((C9+F9+I9+L9+O9)/5)+I9)/2</f>
        <v>53431000</v>
      </c>
    </row>
    <row r="10" spans="1:18" ht="15" x14ac:dyDescent="0.2">
      <c r="A10" s="196" t="s">
        <v>298</v>
      </c>
      <c r="B10" s="197" t="s">
        <v>450</v>
      </c>
      <c r="C10" s="198">
        <v>29702400</v>
      </c>
      <c r="D10" s="199">
        <v>400</v>
      </c>
      <c r="E10" s="202">
        <v>0.03</v>
      </c>
      <c r="F10" s="198">
        <v>23205000</v>
      </c>
      <c r="G10" s="201">
        <v>360</v>
      </c>
      <c r="H10" s="200" t="s">
        <v>450</v>
      </c>
      <c r="I10" s="198">
        <v>33320000</v>
      </c>
      <c r="J10" s="201">
        <v>370</v>
      </c>
      <c r="K10" s="202">
        <v>3.2000000000000001E-2</v>
      </c>
      <c r="L10" s="198">
        <v>24752000</v>
      </c>
      <c r="M10" s="201">
        <v>380</v>
      </c>
      <c r="N10" s="200" t="s">
        <v>450</v>
      </c>
      <c r="O10" s="198">
        <v>23205000</v>
      </c>
      <c r="P10" s="201">
        <v>360</v>
      </c>
      <c r="Q10" s="210">
        <f>(((C10+F10+I10+L10+O10)/5)+I10)/2</f>
        <v>30078440</v>
      </c>
    </row>
    <row r="11" spans="1:18" ht="15" x14ac:dyDescent="0.2">
      <c r="A11" s="196" t="s">
        <v>306</v>
      </c>
      <c r="B11" s="197" t="s">
        <v>450</v>
      </c>
      <c r="C11" s="198">
        <v>16151527</v>
      </c>
      <c r="D11" s="199">
        <v>680</v>
      </c>
      <c r="E11" s="202">
        <v>4.9000000000000002E-2</v>
      </c>
      <c r="F11" s="198">
        <v>26488504</v>
      </c>
      <c r="G11" s="201">
        <v>640</v>
      </c>
      <c r="H11" s="200" t="s">
        <v>450</v>
      </c>
      <c r="I11" s="198">
        <v>19475064</v>
      </c>
      <c r="J11" s="201">
        <v>700</v>
      </c>
      <c r="K11" s="202">
        <v>0.03</v>
      </c>
      <c r="L11" s="198">
        <v>16151527</v>
      </c>
      <c r="M11" s="201">
        <v>680</v>
      </c>
      <c r="N11" s="200" t="s">
        <v>450</v>
      </c>
      <c r="O11" s="198">
        <v>24765674</v>
      </c>
      <c r="P11" s="201">
        <v>670</v>
      </c>
      <c r="Q11" s="210">
        <f>(((C11+F11+I11+L11+O11)/5)+F11)/2</f>
        <v>23547481.600000001</v>
      </c>
    </row>
    <row r="12" spans="1:18" ht="15" x14ac:dyDescent="0.2">
      <c r="A12" s="196" t="s">
        <v>299</v>
      </c>
      <c r="B12" s="197" t="s">
        <v>450</v>
      </c>
      <c r="C12" s="198">
        <v>124950</v>
      </c>
      <c r="D12" s="199">
        <v>360</v>
      </c>
      <c r="E12" s="202">
        <v>1.5E-3</v>
      </c>
      <c r="F12" s="198">
        <v>267750</v>
      </c>
      <c r="G12" s="201">
        <v>400</v>
      </c>
      <c r="H12" s="200" t="s">
        <v>450</v>
      </c>
      <c r="I12" s="198">
        <v>178500</v>
      </c>
      <c r="J12" s="201">
        <v>380</v>
      </c>
      <c r="K12" s="202">
        <v>5.0000000000000001E-3</v>
      </c>
      <c r="L12" s="198">
        <v>892500</v>
      </c>
      <c r="M12" s="201">
        <v>370</v>
      </c>
      <c r="N12" s="200" t="s">
        <v>450</v>
      </c>
      <c r="O12" s="198">
        <v>178500</v>
      </c>
      <c r="P12" s="201">
        <v>380</v>
      </c>
      <c r="Q12" s="210">
        <f>(((C12+F12+I12+L12+O12)/5)+L12)/2</f>
        <v>610470</v>
      </c>
    </row>
    <row r="13" spans="1:18" ht="16.5" thickBot="1" x14ac:dyDescent="0.3">
      <c r="A13" s="86" t="s">
        <v>300</v>
      </c>
      <c r="B13" s="87"/>
      <c r="C13" s="88">
        <f>SUM(C8:C12)</f>
        <v>170998830</v>
      </c>
      <c r="D13" s="90"/>
      <c r="E13" s="91"/>
      <c r="F13" s="88">
        <f>SUM(F8:F12)</f>
        <v>162033450</v>
      </c>
      <c r="G13" s="90"/>
      <c r="H13" s="91"/>
      <c r="I13" s="88">
        <f>SUM(I8:I12)</f>
        <v>180357031</v>
      </c>
      <c r="J13" s="90"/>
      <c r="K13" s="91"/>
      <c r="L13" s="88">
        <f>SUM(L8:L12)</f>
        <v>130287319</v>
      </c>
      <c r="M13" s="90"/>
      <c r="N13" s="91"/>
      <c r="O13" s="88">
        <f>SUM(O8:O12)</f>
        <v>153367334</v>
      </c>
      <c r="P13" s="90"/>
      <c r="Q13" s="100"/>
    </row>
    <row r="14" spans="1:18" x14ac:dyDescent="0.2">
      <c r="F14" s="92"/>
    </row>
    <row r="15" spans="1:18" x14ac:dyDescent="0.2">
      <c r="C15" s="93"/>
      <c r="N15" s="94"/>
    </row>
    <row r="16" spans="1:18" ht="13.5" thickBot="1" x14ac:dyDescent="0.25">
      <c r="A16" s="95" t="s">
        <v>301</v>
      </c>
      <c r="B16" s="95"/>
    </row>
    <row r="17" spans="1:17" ht="76.5" customHeight="1" x14ac:dyDescent="0.2">
      <c r="A17" s="96" t="s">
        <v>291</v>
      </c>
      <c r="B17" s="234" t="s">
        <v>340</v>
      </c>
      <c r="C17" s="235"/>
      <c r="D17" s="236"/>
      <c r="E17" s="231" t="s">
        <v>386</v>
      </c>
      <c r="F17" s="232"/>
      <c r="G17" s="233"/>
      <c r="H17" s="97" t="s">
        <v>485</v>
      </c>
      <c r="I17" s="98"/>
      <c r="J17" s="98"/>
      <c r="K17" s="98"/>
      <c r="L17" s="98"/>
      <c r="M17" s="98"/>
      <c r="N17" s="98"/>
    </row>
    <row r="18" spans="1:17" x14ac:dyDescent="0.2">
      <c r="A18" s="81" t="s">
        <v>292</v>
      </c>
      <c r="B18" s="82" t="s">
        <v>293</v>
      </c>
      <c r="C18" s="83" t="s">
        <v>294</v>
      </c>
      <c r="D18" s="84" t="s">
        <v>295</v>
      </c>
      <c r="E18" s="82" t="s">
        <v>293</v>
      </c>
      <c r="F18" s="83" t="s">
        <v>294</v>
      </c>
      <c r="G18" s="84" t="s">
        <v>295</v>
      </c>
      <c r="H18" s="99"/>
      <c r="I18" s="77"/>
      <c r="J18" s="77"/>
      <c r="K18" s="77"/>
      <c r="L18" s="77"/>
      <c r="M18" s="77"/>
      <c r="N18" s="77"/>
    </row>
    <row r="19" spans="1:17" ht="14.25" x14ac:dyDescent="0.2">
      <c r="A19" s="203" t="s">
        <v>302</v>
      </c>
      <c r="B19" s="204" t="s">
        <v>453</v>
      </c>
      <c r="C19" s="205">
        <v>101150000</v>
      </c>
      <c r="D19" s="199">
        <v>400</v>
      </c>
      <c r="E19" s="206" t="s">
        <v>453</v>
      </c>
      <c r="F19" s="205">
        <v>107338000</v>
      </c>
      <c r="G19" s="199">
        <v>370</v>
      </c>
      <c r="H19" s="207">
        <f>(((C19+F19)/2)+F19)/2</f>
        <v>105791000</v>
      </c>
      <c r="I19" s="77"/>
      <c r="J19" s="77"/>
      <c r="K19" s="77"/>
      <c r="L19" s="77"/>
      <c r="M19" s="77"/>
      <c r="N19" s="77"/>
    </row>
    <row r="20" spans="1:17" ht="16.5" thickBot="1" x14ac:dyDescent="0.3">
      <c r="A20" s="86" t="s">
        <v>300</v>
      </c>
      <c r="B20" s="87"/>
      <c r="C20" s="88">
        <f>SUM(C18:C19)</f>
        <v>101150000</v>
      </c>
      <c r="D20" s="90"/>
      <c r="E20" s="87"/>
      <c r="F20" s="88">
        <f>SUM(F18:F19)</f>
        <v>107338000</v>
      </c>
      <c r="G20" s="90"/>
      <c r="H20" s="100"/>
      <c r="I20" s="101"/>
      <c r="J20" s="101"/>
      <c r="K20" s="101"/>
      <c r="L20" s="101"/>
      <c r="M20" s="101"/>
      <c r="N20" s="101"/>
    </row>
    <row r="23" spans="1:17" ht="13.5" thickBot="1" x14ac:dyDescent="0.25">
      <c r="A23" s="95" t="s">
        <v>303</v>
      </c>
      <c r="B23" s="95"/>
    </row>
    <row r="24" spans="1:17" ht="69" customHeight="1" x14ac:dyDescent="0.2">
      <c r="A24" s="96" t="s">
        <v>291</v>
      </c>
      <c r="B24" s="234" t="s">
        <v>260</v>
      </c>
      <c r="C24" s="235"/>
      <c r="D24" s="236"/>
      <c r="E24" s="234" t="s">
        <v>340</v>
      </c>
      <c r="F24" s="235"/>
      <c r="G24" s="236"/>
      <c r="H24" s="231" t="s">
        <v>386</v>
      </c>
      <c r="I24" s="232"/>
      <c r="J24" s="233"/>
      <c r="K24" s="231" t="s">
        <v>420</v>
      </c>
      <c r="L24" s="232"/>
      <c r="M24" s="233"/>
      <c r="N24" s="231" t="s">
        <v>475</v>
      </c>
      <c r="O24" s="232"/>
      <c r="P24" s="233"/>
      <c r="Q24" s="97" t="s">
        <v>485</v>
      </c>
    </row>
    <row r="25" spans="1:17" x14ac:dyDescent="0.2">
      <c r="A25" s="81" t="s">
        <v>292</v>
      </c>
      <c r="B25" s="82" t="s">
        <v>293</v>
      </c>
      <c r="C25" s="83" t="s">
        <v>294</v>
      </c>
      <c r="D25" s="84" t="s">
        <v>295</v>
      </c>
      <c r="E25" s="85" t="s">
        <v>293</v>
      </c>
      <c r="F25" s="83" t="s">
        <v>294</v>
      </c>
      <c r="G25" s="84" t="s">
        <v>295</v>
      </c>
      <c r="H25" s="85" t="s">
        <v>293</v>
      </c>
      <c r="I25" s="83" t="s">
        <v>294</v>
      </c>
      <c r="J25" s="84" t="s">
        <v>295</v>
      </c>
      <c r="K25" s="85" t="s">
        <v>293</v>
      </c>
      <c r="L25" s="83" t="s">
        <v>294</v>
      </c>
      <c r="M25" s="84" t="s">
        <v>295</v>
      </c>
      <c r="N25" s="85" t="s">
        <v>293</v>
      </c>
      <c r="O25" s="83" t="s">
        <v>294</v>
      </c>
      <c r="P25" s="84" t="s">
        <v>295</v>
      </c>
      <c r="Q25" s="99"/>
    </row>
    <row r="26" spans="1:17" ht="15" x14ac:dyDescent="0.2">
      <c r="A26" s="196" t="s">
        <v>304</v>
      </c>
      <c r="B26" s="208" t="s">
        <v>453</v>
      </c>
      <c r="C26" s="205">
        <v>99960000</v>
      </c>
      <c r="D26" s="201">
        <v>670</v>
      </c>
      <c r="E26" s="206" t="s">
        <v>453</v>
      </c>
      <c r="F26" s="209">
        <v>89250000</v>
      </c>
      <c r="G26" s="201">
        <v>700</v>
      </c>
      <c r="H26" s="208" t="s">
        <v>453</v>
      </c>
      <c r="I26" s="209">
        <v>80000000</v>
      </c>
      <c r="J26" s="201">
        <v>660</v>
      </c>
      <c r="K26" s="208" t="s">
        <v>453</v>
      </c>
      <c r="L26" s="209">
        <v>102102000</v>
      </c>
      <c r="M26" s="201">
        <v>640</v>
      </c>
      <c r="N26" s="208" t="s">
        <v>453</v>
      </c>
      <c r="O26" s="209">
        <v>86870000</v>
      </c>
      <c r="P26" s="201">
        <v>680</v>
      </c>
      <c r="Q26" s="210">
        <f>(((C26+F26+I26+L26+O26)/5)+L26)/2</f>
        <v>96869200</v>
      </c>
    </row>
    <row r="27" spans="1:17" ht="16.5" thickBot="1" x14ac:dyDescent="0.3">
      <c r="A27" s="86" t="s">
        <v>300</v>
      </c>
      <c r="B27" s="102"/>
      <c r="C27" s="88">
        <f>SUM(C25:C26)</f>
        <v>99960000</v>
      </c>
      <c r="D27" s="90"/>
      <c r="E27" s="91"/>
      <c r="F27" s="89">
        <f>SUM(F25:F26)</f>
        <v>89250000</v>
      </c>
      <c r="G27" s="90"/>
      <c r="H27" s="91"/>
      <c r="I27" s="89">
        <f>SUM(I25:I26)</f>
        <v>80000000</v>
      </c>
      <c r="J27" s="90"/>
      <c r="K27" s="91"/>
      <c r="L27" s="89">
        <f>SUM(L25:L26)</f>
        <v>102102000</v>
      </c>
      <c r="M27" s="90"/>
      <c r="N27" s="91"/>
      <c r="O27" s="89">
        <f>SUM(O25:O26)</f>
        <v>86870000</v>
      </c>
      <c r="P27" s="90"/>
      <c r="Q27" s="100"/>
    </row>
    <row r="29" spans="1:17" x14ac:dyDescent="0.2">
      <c r="A29" s="95" t="s">
        <v>486</v>
      </c>
    </row>
  </sheetData>
  <sheetProtection algorithmName="SHA-512" hashValue="yDbdqiX9DKnI8S/haacSduWlfQKUcEAakb5Am3/SC+WSRqOMVeH2r6kO+PUF2Jlc0qE+jmJWjBGj9bRSnnlFGw==" saltValue="nDAaEOcyWaVQxtJyQBrCCQ==" spinCount="100000" sheet="1"/>
  <mergeCells count="14">
    <mergeCell ref="A2:N2"/>
    <mergeCell ref="A4:N4"/>
    <mergeCell ref="B6:D6"/>
    <mergeCell ref="E6:G6"/>
    <mergeCell ref="H6:J6"/>
    <mergeCell ref="K6:M6"/>
    <mergeCell ref="N6:P6"/>
    <mergeCell ref="K24:M24"/>
    <mergeCell ref="N24:P24"/>
    <mergeCell ref="B17:D17"/>
    <mergeCell ref="E17:G17"/>
    <mergeCell ref="B24:D24"/>
    <mergeCell ref="E24:G24"/>
    <mergeCell ref="H24:J24"/>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8"/>
  <sheetViews>
    <sheetView zoomScale="66" zoomScaleNormal="66" workbookViewId="0">
      <selection activeCell="C3" sqref="C3"/>
    </sheetView>
  </sheetViews>
  <sheetFormatPr baseColWidth="10" defaultRowHeight="14.25" x14ac:dyDescent="0.2"/>
  <cols>
    <col min="1" max="1" width="85.7109375" style="5" customWidth="1"/>
    <col min="2" max="2" width="33.42578125" style="5" customWidth="1"/>
    <col min="3" max="3" width="41.7109375" style="5" customWidth="1"/>
    <col min="4" max="4" width="17.42578125" style="5" customWidth="1"/>
    <col min="5" max="5" width="41.7109375" style="5" customWidth="1"/>
    <col min="6" max="6" width="15.7109375" style="5" customWidth="1"/>
    <col min="7" max="7" width="41.7109375" style="5" customWidth="1"/>
    <col min="8" max="8" width="19.28515625" style="5" customWidth="1"/>
    <col min="9" max="9" width="41.7109375" style="5" customWidth="1"/>
    <col min="10" max="10" width="19.28515625" style="5" customWidth="1"/>
    <col min="11" max="11" width="41.7109375" style="5" customWidth="1"/>
    <col min="12" max="12" width="19.28515625" style="5" customWidth="1"/>
  </cols>
  <sheetData>
    <row r="2" spans="1:12" ht="66" customHeight="1" x14ac:dyDescent="0.2">
      <c r="A2" s="249" t="s">
        <v>223</v>
      </c>
      <c r="B2" s="249"/>
      <c r="C2" s="249"/>
      <c r="D2" s="249"/>
      <c r="E2" s="249"/>
      <c r="F2" s="249"/>
      <c r="G2" s="249"/>
      <c r="H2" s="249"/>
      <c r="I2" s="249"/>
      <c r="J2" s="249"/>
      <c r="K2" s="249"/>
      <c r="L2" s="249"/>
    </row>
    <row r="3" spans="1:12" ht="12.75" x14ac:dyDescent="0.2">
      <c r="A3"/>
      <c r="B3"/>
      <c r="C3"/>
      <c r="D3"/>
      <c r="E3"/>
      <c r="F3"/>
      <c r="G3"/>
      <c r="H3"/>
      <c r="I3"/>
      <c r="J3"/>
      <c r="K3"/>
      <c r="L3"/>
    </row>
    <row r="4" spans="1:12" ht="13.5" thickBot="1" x14ac:dyDescent="0.25">
      <c r="A4"/>
      <c r="B4"/>
      <c r="C4"/>
      <c r="D4"/>
      <c r="E4"/>
      <c r="F4"/>
      <c r="G4"/>
      <c r="H4"/>
      <c r="I4"/>
      <c r="J4"/>
      <c r="K4"/>
      <c r="L4"/>
    </row>
    <row r="5" spans="1:12" ht="15.75" thickBot="1" x14ac:dyDescent="0.25">
      <c r="A5" s="238" t="s">
        <v>1</v>
      </c>
      <c r="B5" s="239"/>
      <c r="C5" s="54"/>
      <c r="D5" s="54"/>
      <c r="E5" s="54"/>
      <c r="F5" s="54"/>
      <c r="G5" s="54"/>
      <c r="H5" s="55"/>
      <c r="I5" s="54"/>
      <c r="J5" s="55"/>
      <c r="K5" s="54"/>
      <c r="L5" s="55"/>
    </row>
    <row r="6" spans="1:12" ht="60" x14ac:dyDescent="0.2">
      <c r="A6" s="247" t="s">
        <v>10</v>
      </c>
      <c r="B6" s="248"/>
      <c r="C6" s="15" t="s">
        <v>260</v>
      </c>
      <c r="D6" s="16" t="s">
        <v>186</v>
      </c>
      <c r="E6" s="15" t="s">
        <v>340</v>
      </c>
      <c r="F6" s="16" t="s">
        <v>186</v>
      </c>
      <c r="G6" s="134" t="s">
        <v>386</v>
      </c>
      <c r="H6" s="16" t="s">
        <v>186</v>
      </c>
      <c r="I6" s="134" t="s">
        <v>420</v>
      </c>
      <c r="J6" s="16" t="s">
        <v>186</v>
      </c>
      <c r="K6" s="134" t="s">
        <v>454</v>
      </c>
      <c r="L6" s="16" t="s">
        <v>186</v>
      </c>
    </row>
    <row r="7" spans="1:12" ht="30" x14ac:dyDescent="0.2">
      <c r="A7" s="56" t="s">
        <v>158</v>
      </c>
      <c r="B7" s="6">
        <v>60</v>
      </c>
      <c r="C7" s="17"/>
      <c r="D7" s="17"/>
      <c r="E7" s="17"/>
      <c r="F7" s="17"/>
      <c r="G7" s="17"/>
      <c r="H7" s="17"/>
      <c r="I7" s="17"/>
      <c r="J7" s="17"/>
      <c r="K7" s="17"/>
      <c r="L7" s="17"/>
    </row>
    <row r="8" spans="1:12" ht="15" x14ac:dyDescent="0.2">
      <c r="A8" s="56" t="s">
        <v>17</v>
      </c>
      <c r="B8" s="6">
        <v>60</v>
      </c>
      <c r="C8" s="17"/>
      <c r="D8" s="17"/>
      <c r="E8" s="17"/>
      <c r="F8" s="17"/>
      <c r="G8" s="17"/>
      <c r="H8" s="17"/>
      <c r="I8" s="17"/>
      <c r="J8" s="17"/>
      <c r="K8" s="17"/>
      <c r="L8" s="17"/>
    </row>
    <row r="9" spans="1:12" ht="15" x14ac:dyDescent="0.2">
      <c r="A9" s="56" t="s">
        <v>33</v>
      </c>
      <c r="B9" s="6">
        <v>60</v>
      </c>
      <c r="C9" s="17"/>
      <c r="D9" s="17"/>
      <c r="E9" s="17"/>
      <c r="F9" s="17"/>
      <c r="G9" s="17"/>
      <c r="H9" s="17"/>
      <c r="I9" s="17"/>
      <c r="J9" s="17"/>
      <c r="K9" s="17"/>
      <c r="L9" s="17"/>
    </row>
    <row r="10" spans="1:12" ht="15" x14ac:dyDescent="0.2">
      <c r="A10" s="56" t="s">
        <v>34</v>
      </c>
      <c r="B10" s="6">
        <v>30</v>
      </c>
      <c r="C10" s="17"/>
      <c r="D10" s="17"/>
      <c r="E10" s="17"/>
      <c r="F10" s="17"/>
      <c r="G10" s="17"/>
      <c r="H10" s="17"/>
      <c r="I10" s="17"/>
      <c r="J10" s="17"/>
      <c r="K10" s="17"/>
      <c r="L10" s="17"/>
    </row>
    <row r="11" spans="1:12" ht="15" x14ac:dyDescent="0.2">
      <c r="A11" s="56" t="s">
        <v>35</v>
      </c>
      <c r="B11" s="6">
        <v>30</v>
      </c>
      <c r="C11" s="17"/>
      <c r="D11" s="17"/>
      <c r="E11" s="17"/>
      <c r="F11" s="17"/>
      <c r="G11" s="17"/>
      <c r="H11" s="17"/>
      <c r="I11" s="17"/>
      <c r="J11" s="17"/>
      <c r="K11" s="17"/>
      <c r="L11" s="17"/>
    </row>
    <row r="12" spans="1:12" ht="15" x14ac:dyDescent="0.2">
      <c r="A12" s="56" t="s">
        <v>24</v>
      </c>
      <c r="B12" s="6">
        <v>30</v>
      </c>
      <c r="C12" s="17"/>
      <c r="D12" s="17"/>
      <c r="E12" s="17"/>
      <c r="F12" s="17"/>
      <c r="G12" s="17"/>
      <c r="H12" s="17"/>
      <c r="I12" s="17"/>
      <c r="J12" s="17"/>
      <c r="K12" s="17"/>
      <c r="L12" s="17"/>
    </row>
    <row r="13" spans="1:12" ht="15" x14ac:dyDescent="0.2">
      <c r="A13" s="56" t="s">
        <v>36</v>
      </c>
      <c r="B13" s="6">
        <v>30</v>
      </c>
      <c r="C13" s="17"/>
      <c r="D13" s="17"/>
      <c r="E13" s="17"/>
      <c r="F13" s="17"/>
      <c r="G13" s="17"/>
      <c r="H13" s="17"/>
      <c r="I13" s="17"/>
      <c r="J13" s="17"/>
      <c r="K13" s="17"/>
      <c r="L13" s="17"/>
    </row>
    <row r="14" spans="1:12" ht="15" x14ac:dyDescent="0.2">
      <c r="A14" s="56" t="s">
        <v>11</v>
      </c>
      <c r="B14" s="7">
        <f>SUM(B7:B13)</f>
        <v>300</v>
      </c>
      <c r="C14" s="17"/>
      <c r="D14" s="17"/>
      <c r="E14" s="17"/>
      <c r="F14" s="17"/>
      <c r="G14" s="17"/>
      <c r="H14" s="17"/>
      <c r="I14" s="17"/>
      <c r="J14" s="17"/>
      <c r="K14" s="17"/>
      <c r="L14" s="17"/>
    </row>
    <row r="15" spans="1:12" ht="15" x14ac:dyDescent="0.2">
      <c r="A15" s="243" t="s">
        <v>187</v>
      </c>
      <c r="B15" s="244"/>
      <c r="C15" s="18"/>
      <c r="D15" s="18"/>
      <c r="E15" s="18"/>
      <c r="F15" s="18"/>
      <c r="G15" s="18"/>
      <c r="H15" s="18"/>
      <c r="I15" s="18"/>
      <c r="J15" s="18"/>
      <c r="K15" s="18"/>
      <c r="L15" s="18"/>
    </row>
    <row r="16" spans="1:12" x14ac:dyDescent="0.2">
      <c r="A16" s="245" t="s">
        <v>188</v>
      </c>
      <c r="B16" s="246"/>
      <c r="C16" s="19"/>
      <c r="D16" s="19"/>
      <c r="E16" s="19"/>
      <c r="F16" s="19"/>
      <c r="G16" s="19"/>
      <c r="H16" s="19"/>
      <c r="I16" s="19"/>
      <c r="J16" s="19"/>
      <c r="K16" s="19"/>
      <c r="L16" s="19"/>
    </row>
    <row r="17" spans="1:12" ht="30" x14ac:dyDescent="0.2">
      <c r="A17" s="56" t="s">
        <v>12</v>
      </c>
      <c r="B17" s="8" t="s">
        <v>18</v>
      </c>
      <c r="C17" s="19"/>
      <c r="D17" s="19"/>
      <c r="E17" s="19"/>
      <c r="F17" s="19"/>
      <c r="G17" s="19"/>
      <c r="H17" s="19"/>
      <c r="I17" s="19"/>
      <c r="J17" s="19"/>
      <c r="K17" s="19"/>
      <c r="L17" s="19"/>
    </row>
    <row r="18" spans="1:12" x14ac:dyDescent="0.2">
      <c r="A18" s="57" t="s">
        <v>13</v>
      </c>
      <c r="B18" s="6">
        <v>60</v>
      </c>
      <c r="C18" s="19"/>
      <c r="D18" s="19"/>
      <c r="E18" s="19"/>
      <c r="F18" s="19"/>
      <c r="G18" s="19"/>
      <c r="H18" s="19"/>
      <c r="I18" s="19"/>
      <c r="J18" s="19"/>
      <c r="K18" s="19"/>
      <c r="L18" s="19"/>
    </row>
    <row r="19" spans="1:12" ht="28.5" x14ac:dyDescent="0.2">
      <c r="A19" s="57" t="s">
        <v>2</v>
      </c>
      <c r="B19" s="6">
        <v>50</v>
      </c>
      <c r="C19" s="19" t="s">
        <v>269</v>
      </c>
      <c r="D19" s="20">
        <v>50</v>
      </c>
      <c r="E19" s="19"/>
      <c r="F19" s="19"/>
      <c r="G19" s="19" t="s">
        <v>394</v>
      </c>
      <c r="H19" s="20">
        <v>50</v>
      </c>
      <c r="I19" s="19" t="s">
        <v>425</v>
      </c>
      <c r="J19" s="20">
        <v>50</v>
      </c>
      <c r="K19" s="19"/>
      <c r="L19" s="20"/>
    </row>
    <row r="20" spans="1:12" x14ac:dyDescent="0.2">
      <c r="A20" s="57" t="s">
        <v>26</v>
      </c>
      <c r="B20" s="6">
        <v>40</v>
      </c>
      <c r="C20" s="19"/>
      <c r="D20" s="19"/>
      <c r="E20" s="19"/>
      <c r="F20" s="19"/>
      <c r="G20" s="19"/>
      <c r="H20" s="19"/>
      <c r="I20" s="19"/>
      <c r="J20" s="19"/>
      <c r="K20" s="19"/>
      <c r="L20" s="19"/>
    </row>
    <row r="21" spans="1:12" x14ac:dyDescent="0.2">
      <c r="A21" s="57" t="s">
        <v>37</v>
      </c>
      <c r="B21" s="6">
        <v>30</v>
      </c>
      <c r="C21" s="19"/>
      <c r="D21" s="19"/>
      <c r="E21" s="19"/>
      <c r="F21" s="20"/>
      <c r="G21" s="19"/>
      <c r="H21" s="20"/>
      <c r="I21" s="19"/>
      <c r="J21" s="20"/>
      <c r="K21" s="19"/>
      <c r="L21" s="20"/>
    </row>
    <row r="22" spans="1:12" ht="57" x14ac:dyDescent="0.2">
      <c r="A22" s="57" t="s">
        <v>38</v>
      </c>
      <c r="B22" s="9" t="s">
        <v>159</v>
      </c>
      <c r="C22" s="19"/>
      <c r="D22" s="19"/>
      <c r="E22" s="19"/>
      <c r="F22" s="19"/>
      <c r="G22" s="19"/>
      <c r="H22" s="19"/>
      <c r="I22" s="19"/>
      <c r="J22" s="19"/>
      <c r="K22" s="19"/>
      <c r="L22" s="19"/>
    </row>
    <row r="23" spans="1:12" ht="30" x14ac:dyDescent="0.2">
      <c r="A23" s="56" t="s">
        <v>12</v>
      </c>
      <c r="B23" s="8" t="s">
        <v>189</v>
      </c>
      <c r="C23" s="19"/>
      <c r="D23" s="19"/>
      <c r="E23" s="19"/>
      <c r="F23" s="19"/>
      <c r="G23" s="19"/>
      <c r="H23" s="19"/>
      <c r="I23" s="19"/>
      <c r="J23" s="19"/>
      <c r="K23" s="19"/>
      <c r="L23" s="19"/>
    </row>
    <row r="24" spans="1:12" x14ac:dyDescent="0.2">
      <c r="A24" s="57" t="s">
        <v>13</v>
      </c>
      <c r="B24" s="6">
        <v>60</v>
      </c>
      <c r="C24" s="19"/>
      <c r="D24" s="19"/>
      <c r="E24" s="19"/>
      <c r="F24" s="19"/>
      <c r="G24" s="19"/>
      <c r="H24" s="19"/>
      <c r="I24" s="19"/>
      <c r="J24" s="19"/>
      <c r="K24" s="19"/>
      <c r="L24" s="19"/>
    </row>
    <row r="25" spans="1:12" ht="28.5" x14ac:dyDescent="0.2">
      <c r="A25" s="57" t="s">
        <v>39</v>
      </c>
      <c r="B25" s="6">
        <v>20</v>
      </c>
      <c r="C25" s="19"/>
      <c r="D25" s="19"/>
      <c r="E25" s="19" t="s">
        <v>347</v>
      </c>
      <c r="F25" s="19">
        <v>20</v>
      </c>
      <c r="G25" s="19"/>
      <c r="H25" s="19"/>
      <c r="I25" s="19"/>
      <c r="J25" s="19"/>
      <c r="K25" s="19" t="s">
        <v>347</v>
      </c>
      <c r="L25" s="19">
        <v>20</v>
      </c>
    </row>
    <row r="26" spans="1:12" x14ac:dyDescent="0.2">
      <c r="A26" s="57" t="s">
        <v>32</v>
      </c>
      <c r="B26" s="6">
        <v>10</v>
      </c>
      <c r="C26" s="19"/>
      <c r="D26" s="19"/>
      <c r="E26" s="19"/>
      <c r="F26" s="19"/>
      <c r="G26" s="19"/>
      <c r="H26" s="19"/>
      <c r="I26" s="19"/>
      <c r="J26" s="19"/>
      <c r="K26" s="19"/>
      <c r="L26" s="19"/>
    </row>
    <row r="27" spans="1:12" x14ac:dyDescent="0.2">
      <c r="A27" s="57" t="s">
        <v>27</v>
      </c>
      <c r="B27" s="6">
        <v>5</v>
      </c>
      <c r="C27" s="19"/>
      <c r="D27" s="19"/>
      <c r="E27" s="19"/>
      <c r="F27" s="19"/>
      <c r="G27" s="19"/>
      <c r="H27" s="19"/>
      <c r="I27" s="19"/>
      <c r="J27" s="19"/>
      <c r="K27" s="19"/>
      <c r="L27" s="19"/>
    </row>
    <row r="28" spans="1:12" ht="57" x14ac:dyDescent="0.2">
      <c r="A28" s="57" t="s">
        <v>28</v>
      </c>
      <c r="B28" s="9" t="s">
        <v>159</v>
      </c>
      <c r="C28" s="19"/>
      <c r="D28" s="19"/>
      <c r="E28" s="19"/>
      <c r="F28" s="19"/>
      <c r="G28" s="19"/>
      <c r="H28" s="19"/>
      <c r="I28" s="19"/>
      <c r="J28" s="19"/>
      <c r="K28" s="19"/>
      <c r="L28" s="19"/>
    </row>
    <row r="29" spans="1:12" ht="30" x14ac:dyDescent="0.2">
      <c r="A29" s="56" t="s">
        <v>12</v>
      </c>
      <c r="B29" s="8" t="s">
        <v>190</v>
      </c>
      <c r="C29" s="19"/>
      <c r="D29" s="19"/>
      <c r="E29" s="19"/>
      <c r="F29" s="19"/>
      <c r="G29" s="19"/>
      <c r="H29" s="19"/>
      <c r="I29" s="19"/>
      <c r="J29" s="19"/>
      <c r="K29" s="19"/>
      <c r="L29" s="19"/>
    </row>
    <row r="30" spans="1:12" x14ac:dyDescent="0.2">
      <c r="A30" s="57" t="s">
        <v>13</v>
      </c>
      <c r="B30" s="6">
        <v>60</v>
      </c>
      <c r="C30" s="19"/>
      <c r="D30" s="19"/>
      <c r="E30" s="19"/>
      <c r="F30" s="19"/>
      <c r="G30" s="19"/>
      <c r="H30" s="19"/>
      <c r="I30" s="19"/>
      <c r="J30" s="19"/>
      <c r="K30" s="19"/>
      <c r="L30" s="19"/>
    </row>
    <row r="31" spans="1:12" x14ac:dyDescent="0.2">
      <c r="A31" s="57" t="s">
        <v>39</v>
      </c>
      <c r="B31" s="6">
        <v>3</v>
      </c>
      <c r="C31" s="19"/>
      <c r="D31" s="19"/>
      <c r="E31" s="19"/>
      <c r="F31" s="19"/>
      <c r="G31" s="19"/>
      <c r="H31" s="19"/>
      <c r="I31" s="19"/>
      <c r="J31" s="19"/>
      <c r="K31" s="19"/>
      <c r="L31" s="19"/>
    </row>
    <row r="32" spans="1:12" x14ac:dyDescent="0.2">
      <c r="A32" s="57" t="s">
        <v>32</v>
      </c>
      <c r="B32" s="6">
        <v>2</v>
      </c>
      <c r="C32" s="19"/>
      <c r="D32" s="19"/>
      <c r="E32" s="19"/>
      <c r="F32" s="19"/>
      <c r="G32" s="19"/>
      <c r="H32" s="19"/>
      <c r="I32" s="19"/>
      <c r="J32" s="19"/>
      <c r="K32" s="19"/>
      <c r="L32" s="19"/>
    </row>
    <row r="33" spans="1:12" x14ac:dyDescent="0.2">
      <c r="A33" s="57" t="s">
        <v>27</v>
      </c>
      <c r="B33" s="6">
        <v>1</v>
      </c>
      <c r="C33" s="19"/>
      <c r="D33" s="19"/>
      <c r="E33" s="19"/>
      <c r="F33" s="20"/>
      <c r="G33" s="19"/>
      <c r="H33" s="19"/>
      <c r="I33" s="19"/>
      <c r="J33" s="19"/>
      <c r="K33" s="19"/>
      <c r="L33" s="19"/>
    </row>
    <row r="34" spans="1:12" ht="57" x14ac:dyDescent="0.2">
      <c r="A34" s="57" t="s">
        <v>28</v>
      </c>
      <c r="B34" s="9" t="s">
        <v>159</v>
      </c>
      <c r="C34" s="19"/>
      <c r="D34" s="19"/>
      <c r="E34" s="19"/>
      <c r="F34" s="19"/>
      <c r="G34" s="19"/>
      <c r="H34" s="19"/>
      <c r="I34" s="19"/>
      <c r="J34" s="19"/>
      <c r="K34" s="19"/>
      <c r="L34" s="19"/>
    </row>
    <row r="35" spans="1:12" ht="15" x14ac:dyDescent="0.2">
      <c r="A35" s="243" t="s">
        <v>191</v>
      </c>
      <c r="B35" s="244"/>
      <c r="C35" s="18"/>
      <c r="D35" s="18"/>
      <c r="E35" s="18"/>
      <c r="F35" s="18"/>
      <c r="G35" s="18"/>
      <c r="H35" s="18"/>
      <c r="I35" s="18"/>
      <c r="J35" s="18"/>
      <c r="K35" s="18"/>
      <c r="L35" s="18"/>
    </row>
    <row r="36" spans="1:12" x14ac:dyDescent="0.2">
      <c r="A36" s="240" t="s">
        <v>40</v>
      </c>
      <c r="B36" s="241"/>
      <c r="C36" s="19"/>
      <c r="D36" s="19"/>
      <c r="E36" s="19"/>
      <c r="F36" s="19"/>
      <c r="G36" s="19"/>
      <c r="H36" s="19"/>
      <c r="I36" s="19"/>
      <c r="J36" s="19"/>
      <c r="K36" s="19"/>
      <c r="L36" s="19"/>
    </row>
    <row r="37" spans="1:12" ht="15" x14ac:dyDescent="0.2">
      <c r="A37" s="58" t="s">
        <v>12</v>
      </c>
      <c r="B37" s="7" t="s">
        <v>23</v>
      </c>
      <c r="C37" s="19"/>
      <c r="D37" s="19"/>
      <c r="E37" s="19"/>
      <c r="F37" s="19"/>
      <c r="G37" s="19"/>
      <c r="H37" s="19"/>
      <c r="I37" s="19"/>
      <c r="J37" s="19"/>
      <c r="K37" s="19"/>
      <c r="L37" s="19"/>
    </row>
    <row r="38" spans="1:12" x14ac:dyDescent="0.2">
      <c r="A38" s="59" t="s">
        <v>13</v>
      </c>
      <c r="B38" s="6">
        <v>60</v>
      </c>
      <c r="C38" s="19" t="s">
        <v>13</v>
      </c>
      <c r="D38" s="19">
        <v>60</v>
      </c>
      <c r="E38" s="19"/>
      <c r="F38" s="19"/>
      <c r="G38" s="19"/>
      <c r="H38" s="19"/>
      <c r="I38" s="19"/>
      <c r="J38" s="19"/>
      <c r="K38" s="19" t="s">
        <v>13</v>
      </c>
      <c r="L38" s="19">
        <v>60</v>
      </c>
    </row>
    <row r="39" spans="1:12" x14ac:dyDescent="0.2">
      <c r="A39" s="59" t="s">
        <v>2</v>
      </c>
      <c r="B39" s="6">
        <v>40</v>
      </c>
      <c r="C39" s="19"/>
      <c r="D39" s="20"/>
      <c r="E39" s="19" t="s">
        <v>348</v>
      </c>
      <c r="F39" s="20">
        <v>40</v>
      </c>
      <c r="G39" s="19" t="s">
        <v>394</v>
      </c>
      <c r="H39" s="20">
        <v>40</v>
      </c>
      <c r="I39" s="19" t="s">
        <v>350</v>
      </c>
      <c r="J39" s="20">
        <v>40</v>
      </c>
      <c r="K39" s="19"/>
      <c r="L39" s="20"/>
    </row>
    <row r="40" spans="1:12" x14ac:dyDescent="0.2">
      <c r="A40" s="59" t="s">
        <v>3</v>
      </c>
      <c r="B40" s="6">
        <v>20</v>
      </c>
      <c r="C40" s="19"/>
      <c r="D40" s="19"/>
      <c r="E40" s="19"/>
      <c r="F40" s="19"/>
      <c r="G40" s="19"/>
      <c r="H40" s="19"/>
      <c r="I40" s="19"/>
      <c r="J40" s="19"/>
      <c r="K40" s="19"/>
      <c r="L40" s="19"/>
    </row>
    <row r="41" spans="1:12" x14ac:dyDescent="0.2">
      <c r="A41" s="59" t="s">
        <v>5</v>
      </c>
      <c r="B41" s="6">
        <v>10</v>
      </c>
      <c r="C41" s="19"/>
      <c r="D41" s="19"/>
      <c r="E41" s="19"/>
      <c r="F41" s="19"/>
      <c r="G41" s="19"/>
      <c r="H41" s="19"/>
      <c r="I41" s="19"/>
      <c r="J41" s="19"/>
      <c r="K41" s="19"/>
      <c r="L41" s="19"/>
    </row>
    <row r="42" spans="1:12" x14ac:dyDescent="0.2">
      <c r="A42" s="59" t="s">
        <v>6</v>
      </c>
      <c r="B42" s="6">
        <v>5</v>
      </c>
      <c r="C42" s="19"/>
      <c r="D42" s="19"/>
      <c r="E42" s="19"/>
      <c r="F42" s="19"/>
      <c r="G42" s="19"/>
      <c r="H42" s="19"/>
      <c r="I42" s="19"/>
      <c r="J42" s="19"/>
      <c r="K42" s="19"/>
      <c r="L42" s="19"/>
    </row>
    <row r="43" spans="1:12" ht="57" x14ac:dyDescent="0.2">
      <c r="A43" s="59" t="s">
        <v>8</v>
      </c>
      <c r="B43" s="9" t="s">
        <v>159</v>
      </c>
      <c r="C43" s="19"/>
      <c r="D43" s="19"/>
      <c r="E43" s="19"/>
      <c r="F43" s="19"/>
      <c r="G43" s="19"/>
      <c r="H43" s="19"/>
      <c r="I43" s="19"/>
      <c r="J43" s="19"/>
      <c r="K43" s="19"/>
      <c r="L43" s="19"/>
    </row>
    <row r="44" spans="1:12" ht="15" x14ac:dyDescent="0.2">
      <c r="A44" s="243" t="s">
        <v>192</v>
      </c>
      <c r="B44" s="244"/>
      <c r="C44" s="18"/>
      <c r="D44" s="18"/>
      <c r="E44" s="18"/>
      <c r="F44" s="18"/>
      <c r="G44" s="18"/>
      <c r="H44" s="18"/>
      <c r="I44" s="18"/>
      <c r="J44" s="18"/>
      <c r="K44" s="18"/>
      <c r="L44" s="18"/>
    </row>
    <row r="45" spans="1:12" x14ac:dyDescent="0.2">
      <c r="A45" s="240" t="s">
        <v>193</v>
      </c>
      <c r="B45" s="241"/>
      <c r="C45" s="19"/>
      <c r="D45" s="19"/>
      <c r="E45" s="19"/>
      <c r="F45" s="19"/>
      <c r="G45" s="19"/>
      <c r="H45" s="19"/>
      <c r="I45" s="19"/>
      <c r="J45" s="19"/>
      <c r="K45" s="19"/>
      <c r="L45" s="19"/>
    </row>
    <row r="46" spans="1:12" ht="15" x14ac:dyDescent="0.2">
      <c r="A46" s="58" t="s">
        <v>12</v>
      </c>
      <c r="B46" s="7" t="s">
        <v>23</v>
      </c>
      <c r="C46" s="19"/>
      <c r="D46" s="19"/>
      <c r="E46" s="19"/>
      <c r="F46" s="19"/>
      <c r="G46" s="19"/>
      <c r="H46" s="19"/>
      <c r="I46" s="19"/>
      <c r="J46" s="19"/>
      <c r="K46" s="19"/>
      <c r="L46" s="19"/>
    </row>
    <row r="47" spans="1:12" x14ac:dyDescent="0.2">
      <c r="A47" s="59" t="s">
        <v>13</v>
      </c>
      <c r="B47" s="6">
        <v>50</v>
      </c>
      <c r="C47" s="19" t="s">
        <v>13</v>
      </c>
      <c r="D47" s="19">
        <v>50</v>
      </c>
      <c r="E47" s="19"/>
      <c r="F47" s="19"/>
      <c r="G47" s="19" t="s">
        <v>13</v>
      </c>
      <c r="H47" s="19">
        <v>50</v>
      </c>
      <c r="I47" s="19" t="s">
        <v>13</v>
      </c>
      <c r="J47" s="19">
        <v>50</v>
      </c>
      <c r="K47" s="19" t="s">
        <v>13</v>
      </c>
      <c r="L47" s="19">
        <v>50</v>
      </c>
    </row>
    <row r="48" spans="1:12" x14ac:dyDescent="0.2">
      <c r="A48" s="59" t="s">
        <v>2</v>
      </c>
      <c r="B48" s="6">
        <v>35</v>
      </c>
      <c r="C48" s="19"/>
      <c r="D48" s="20"/>
      <c r="E48" s="19" t="s">
        <v>349</v>
      </c>
      <c r="F48" s="20">
        <v>35</v>
      </c>
      <c r="G48" s="19"/>
      <c r="H48" s="20"/>
      <c r="I48" s="19"/>
      <c r="J48" s="20"/>
      <c r="K48" s="19"/>
      <c r="L48" s="20"/>
    </row>
    <row r="49" spans="1:12" x14ac:dyDescent="0.2">
      <c r="A49" s="59" t="s">
        <v>26</v>
      </c>
      <c r="B49" s="6">
        <v>15</v>
      </c>
      <c r="C49" s="19"/>
      <c r="D49" s="20"/>
      <c r="E49" s="19"/>
      <c r="F49" s="20"/>
      <c r="G49" s="19"/>
      <c r="H49" s="20"/>
      <c r="I49" s="19"/>
      <c r="J49" s="20"/>
      <c r="K49" s="19"/>
      <c r="L49" s="20"/>
    </row>
    <row r="50" spans="1:12" x14ac:dyDescent="0.2">
      <c r="A50" s="59" t="s">
        <v>27</v>
      </c>
      <c r="B50" s="6">
        <v>10</v>
      </c>
      <c r="C50" s="19"/>
      <c r="D50" s="20"/>
      <c r="E50" s="19"/>
      <c r="F50" s="20"/>
      <c r="G50" s="19"/>
      <c r="H50" s="20"/>
      <c r="I50" s="19"/>
      <c r="J50" s="20"/>
      <c r="K50" s="19"/>
      <c r="L50" s="20"/>
    </row>
    <row r="51" spans="1:12" ht="57" x14ac:dyDescent="0.2">
      <c r="A51" s="59" t="s">
        <v>28</v>
      </c>
      <c r="B51" s="9" t="s">
        <v>159</v>
      </c>
      <c r="C51" s="19"/>
      <c r="D51" s="20"/>
      <c r="E51" s="19"/>
      <c r="F51" s="20"/>
      <c r="G51" s="19"/>
      <c r="H51" s="20"/>
      <c r="I51" s="19"/>
      <c r="J51" s="20"/>
      <c r="K51" s="19"/>
      <c r="L51" s="20"/>
    </row>
    <row r="52" spans="1:12" x14ac:dyDescent="0.2">
      <c r="A52" s="245" t="s">
        <v>194</v>
      </c>
      <c r="B52" s="246"/>
      <c r="C52" s="19"/>
      <c r="D52" s="20"/>
      <c r="E52" s="19"/>
      <c r="F52" s="20"/>
      <c r="G52" s="19"/>
      <c r="H52" s="20"/>
      <c r="I52" s="19"/>
      <c r="J52" s="20"/>
      <c r="K52" s="19"/>
      <c r="L52" s="20"/>
    </row>
    <row r="53" spans="1:12" ht="15" x14ac:dyDescent="0.2">
      <c r="A53" s="56" t="s">
        <v>12</v>
      </c>
      <c r="B53" s="7" t="s">
        <v>23</v>
      </c>
      <c r="C53" s="19"/>
      <c r="D53" s="20"/>
      <c r="E53" s="19"/>
      <c r="F53" s="20"/>
      <c r="G53" s="19"/>
      <c r="H53" s="20"/>
      <c r="I53" s="19"/>
      <c r="J53" s="20"/>
      <c r="K53" s="19"/>
      <c r="L53" s="20"/>
    </row>
    <row r="54" spans="1:12" x14ac:dyDescent="0.2">
      <c r="A54" s="57" t="s">
        <v>13</v>
      </c>
      <c r="B54" s="6">
        <v>10</v>
      </c>
      <c r="C54" s="19" t="s">
        <v>13</v>
      </c>
      <c r="D54" s="20">
        <v>10</v>
      </c>
      <c r="E54" s="19" t="s">
        <v>282</v>
      </c>
      <c r="F54" s="20"/>
      <c r="G54" s="19"/>
      <c r="H54" s="20"/>
      <c r="I54" s="19" t="s">
        <v>13</v>
      </c>
      <c r="J54" s="20">
        <v>10</v>
      </c>
      <c r="K54" s="19" t="s">
        <v>13</v>
      </c>
      <c r="L54" s="20">
        <v>10</v>
      </c>
    </row>
    <row r="55" spans="1:12" x14ac:dyDescent="0.2">
      <c r="A55" s="59" t="s">
        <v>41</v>
      </c>
      <c r="B55" s="6">
        <v>3</v>
      </c>
      <c r="C55" s="19"/>
      <c r="D55" s="20"/>
      <c r="E55" s="19"/>
      <c r="F55" s="19"/>
      <c r="G55" s="19" t="s">
        <v>395</v>
      </c>
      <c r="H55" s="20">
        <v>3</v>
      </c>
      <c r="I55" s="19"/>
      <c r="J55" s="20"/>
      <c r="K55" s="19"/>
      <c r="L55" s="20"/>
    </row>
    <row r="56" spans="1:12" x14ac:dyDescent="0.2">
      <c r="A56" s="59" t="s">
        <v>19</v>
      </c>
      <c r="B56" s="6">
        <v>1</v>
      </c>
      <c r="C56" s="19"/>
      <c r="D56" s="19"/>
      <c r="E56" s="19"/>
      <c r="F56" s="19"/>
      <c r="G56" s="19"/>
      <c r="H56" s="19"/>
      <c r="I56" s="19"/>
      <c r="J56" s="19"/>
      <c r="K56" s="19"/>
      <c r="L56" s="19"/>
    </row>
    <row r="57" spans="1:12" ht="57" x14ac:dyDescent="0.2">
      <c r="A57" s="59" t="s">
        <v>7</v>
      </c>
      <c r="B57" s="9" t="s">
        <v>159</v>
      </c>
      <c r="C57" s="19"/>
      <c r="D57" s="19"/>
      <c r="E57" s="19"/>
      <c r="F57" s="19"/>
      <c r="G57" s="19"/>
      <c r="H57" s="19"/>
      <c r="I57" s="19"/>
      <c r="J57" s="19"/>
      <c r="K57" s="19"/>
      <c r="L57" s="19"/>
    </row>
    <row r="58" spans="1:12" ht="15" x14ac:dyDescent="0.2">
      <c r="A58" s="243" t="s">
        <v>195</v>
      </c>
      <c r="B58" s="244"/>
      <c r="C58" s="18"/>
      <c r="D58" s="18"/>
      <c r="E58" s="18"/>
      <c r="F58" s="18"/>
      <c r="G58" s="18"/>
      <c r="H58" s="18"/>
      <c r="I58" s="18"/>
      <c r="J58" s="18"/>
      <c r="K58" s="18"/>
      <c r="L58" s="18"/>
    </row>
    <row r="59" spans="1:12" x14ac:dyDescent="0.2">
      <c r="A59" s="240" t="s">
        <v>196</v>
      </c>
      <c r="B59" s="241"/>
      <c r="C59" s="19"/>
      <c r="D59" s="19"/>
      <c r="E59" s="19"/>
      <c r="F59" s="19"/>
      <c r="G59" s="19"/>
      <c r="H59" s="19"/>
      <c r="I59" s="19"/>
      <c r="J59" s="19"/>
      <c r="K59" s="19"/>
      <c r="L59" s="19"/>
    </row>
    <row r="60" spans="1:12" ht="15" x14ac:dyDescent="0.2">
      <c r="A60" s="58" t="s">
        <v>12</v>
      </c>
      <c r="B60" s="7" t="s">
        <v>23</v>
      </c>
      <c r="C60" s="19"/>
      <c r="D60" s="19"/>
      <c r="E60" s="19"/>
      <c r="F60" s="19"/>
      <c r="G60" s="19"/>
      <c r="H60" s="19"/>
      <c r="I60" s="19"/>
      <c r="J60" s="19"/>
      <c r="K60" s="19"/>
      <c r="L60" s="19"/>
    </row>
    <row r="61" spans="1:12" x14ac:dyDescent="0.2">
      <c r="A61" s="59" t="s">
        <v>13</v>
      </c>
      <c r="B61" s="6">
        <v>25</v>
      </c>
      <c r="C61" s="19" t="s">
        <v>13</v>
      </c>
      <c r="D61" s="20">
        <v>25</v>
      </c>
      <c r="E61" s="19" t="s">
        <v>13</v>
      </c>
      <c r="F61" s="20">
        <v>25</v>
      </c>
      <c r="G61" s="19" t="s">
        <v>13</v>
      </c>
      <c r="H61" s="20">
        <v>25</v>
      </c>
      <c r="I61" s="19" t="s">
        <v>13</v>
      </c>
      <c r="J61" s="20">
        <v>25</v>
      </c>
      <c r="K61" s="19" t="s">
        <v>13</v>
      </c>
      <c r="L61" s="20">
        <v>25</v>
      </c>
    </row>
    <row r="62" spans="1:12" x14ac:dyDescent="0.2">
      <c r="A62" s="59" t="s">
        <v>2</v>
      </c>
      <c r="B62" s="6">
        <v>15</v>
      </c>
      <c r="C62" s="19"/>
      <c r="D62" s="20"/>
      <c r="E62" s="19"/>
      <c r="F62" s="20"/>
      <c r="G62" s="19"/>
      <c r="H62" s="20"/>
      <c r="I62" s="19"/>
      <c r="J62" s="20"/>
      <c r="K62" s="19"/>
      <c r="L62" s="20"/>
    </row>
    <row r="63" spans="1:12" x14ac:dyDescent="0.2">
      <c r="A63" s="59" t="s">
        <v>26</v>
      </c>
      <c r="B63" s="6">
        <v>10</v>
      </c>
      <c r="C63" s="19"/>
      <c r="D63" s="20"/>
      <c r="E63" s="19"/>
      <c r="F63" s="20"/>
      <c r="G63" s="19"/>
      <c r="H63" s="20"/>
      <c r="I63" s="19"/>
      <c r="J63" s="20"/>
      <c r="K63" s="19"/>
      <c r="L63" s="20"/>
    </row>
    <row r="64" spans="1:12" x14ac:dyDescent="0.2">
      <c r="A64" s="59" t="s">
        <v>27</v>
      </c>
      <c r="B64" s="6">
        <v>5</v>
      </c>
      <c r="C64" s="19"/>
      <c r="D64" s="20"/>
      <c r="E64" s="19"/>
      <c r="F64" s="20"/>
      <c r="G64" s="19"/>
      <c r="H64" s="20"/>
      <c r="I64" s="19"/>
      <c r="J64" s="20"/>
      <c r="K64" s="19"/>
      <c r="L64" s="20"/>
    </row>
    <row r="65" spans="1:12" ht="57" x14ac:dyDescent="0.2">
      <c r="A65" s="59" t="s">
        <v>28</v>
      </c>
      <c r="B65" s="9" t="s">
        <v>159</v>
      </c>
      <c r="C65" s="19"/>
      <c r="D65" s="20"/>
      <c r="E65" s="19"/>
      <c r="F65" s="20"/>
      <c r="G65" s="19"/>
      <c r="H65" s="20"/>
      <c r="I65" s="19"/>
      <c r="J65" s="20"/>
      <c r="K65" s="19"/>
      <c r="L65" s="20"/>
    </row>
    <row r="66" spans="1:12" x14ac:dyDescent="0.2">
      <c r="A66" s="245" t="s">
        <v>160</v>
      </c>
      <c r="B66" s="246"/>
      <c r="C66" s="19"/>
      <c r="D66" s="20"/>
      <c r="E66" s="19"/>
      <c r="F66" s="20"/>
      <c r="G66" s="19"/>
      <c r="H66" s="20"/>
      <c r="I66" s="19"/>
      <c r="J66" s="20"/>
      <c r="K66" s="19"/>
      <c r="L66" s="20"/>
    </row>
    <row r="67" spans="1:12" ht="15" x14ac:dyDescent="0.2">
      <c r="A67" s="56" t="s">
        <v>12</v>
      </c>
      <c r="B67" s="7" t="s">
        <v>23</v>
      </c>
      <c r="C67" s="19"/>
      <c r="D67" s="20"/>
      <c r="E67" s="19"/>
      <c r="F67" s="20"/>
      <c r="G67" s="19"/>
      <c r="H67" s="20"/>
      <c r="I67" s="19"/>
      <c r="J67" s="20"/>
      <c r="K67" s="19"/>
      <c r="L67" s="20"/>
    </row>
    <row r="68" spans="1:12" x14ac:dyDescent="0.2">
      <c r="A68" s="57" t="s">
        <v>13</v>
      </c>
      <c r="B68" s="6">
        <v>5</v>
      </c>
      <c r="C68" s="19" t="s">
        <v>13</v>
      </c>
      <c r="D68" s="20">
        <v>5</v>
      </c>
      <c r="E68" s="19" t="s">
        <v>13</v>
      </c>
      <c r="F68" s="20">
        <v>5</v>
      </c>
      <c r="G68" s="19"/>
      <c r="H68" s="20"/>
      <c r="I68" s="19" t="s">
        <v>13</v>
      </c>
      <c r="J68" s="20">
        <v>5</v>
      </c>
      <c r="K68" s="19" t="s">
        <v>13</v>
      </c>
      <c r="L68" s="20">
        <v>5</v>
      </c>
    </row>
    <row r="69" spans="1:12" x14ac:dyDescent="0.2">
      <c r="A69" s="59" t="s">
        <v>41</v>
      </c>
      <c r="B69" s="6">
        <v>3</v>
      </c>
      <c r="C69" s="19"/>
      <c r="D69" s="20"/>
      <c r="E69" s="19"/>
      <c r="F69" s="20"/>
      <c r="G69" s="19" t="s">
        <v>395</v>
      </c>
      <c r="H69" s="20">
        <v>3</v>
      </c>
      <c r="I69" s="19"/>
      <c r="J69" s="20"/>
      <c r="K69" s="19"/>
      <c r="L69" s="20"/>
    </row>
    <row r="70" spans="1:12" x14ac:dyDescent="0.2">
      <c r="A70" s="59" t="s">
        <v>19</v>
      </c>
      <c r="B70" s="6">
        <v>1</v>
      </c>
      <c r="C70" s="19"/>
      <c r="D70" s="20"/>
      <c r="E70" s="19"/>
      <c r="F70" s="20"/>
      <c r="G70" s="19"/>
      <c r="H70" s="20"/>
      <c r="I70" s="19"/>
      <c r="J70" s="20"/>
      <c r="K70" s="19"/>
      <c r="L70" s="20"/>
    </row>
    <row r="71" spans="1:12" ht="57" x14ac:dyDescent="0.2">
      <c r="A71" s="59" t="s">
        <v>7</v>
      </c>
      <c r="B71" s="9" t="s">
        <v>159</v>
      </c>
      <c r="C71" s="19"/>
      <c r="D71" s="20"/>
      <c r="E71" s="19"/>
      <c r="F71" s="20"/>
      <c r="G71" s="19"/>
      <c r="H71" s="20"/>
      <c r="I71" s="19"/>
      <c r="J71" s="20"/>
      <c r="K71" s="19"/>
      <c r="L71" s="20"/>
    </row>
    <row r="72" spans="1:12" ht="15" x14ac:dyDescent="0.2">
      <c r="A72" s="243" t="s">
        <v>197</v>
      </c>
      <c r="B72" s="244"/>
      <c r="C72" s="18"/>
      <c r="D72" s="18"/>
      <c r="E72" s="18"/>
      <c r="F72" s="18"/>
      <c r="G72" s="18"/>
      <c r="H72" s="18"/>
      <c r="I72" s="18"/>
      <c r="J72" s="18"/>
      <c r="K72" s="18"/>
      <c r="L72" s="18"/>
    </row>
    <row r="73" spans="1:12" x14ac:dyDescent="0.2">
      <c r="A73" s="240" t="s">
        <v>198</v>
      </c>
      <c r="B73" s="241"/>
      <c r="C73" s="19"/>
      <c r="D73" s="19"/>
      <c r="E73" s="19"/>
      <c r="F73" s="19"/>
      <c r="G73" s="19"/>
      <c r="H73" s="19"/>
      <c r="I73" s="19"/>
      <c r="J73" s="19"/>
      <c r="K73" s="19"/>
      <c r="L73" s="19"/>
    </row>
    <row r="74" spans="1:12" ht="15" x14ac:dyDescent="0.2">
      <c r="A74" s="58" t="s">
        <v>12</v>
      </c>
      <c r="B74" s="7" t="s">
        <v>23</v>
      </c>
      <c r="C74" s="19"/>
      <c r="D74" s="19"/>
      <c r="E74" s="19"/>
      <c r="F74" s="19"/>
      <c r="G74" s="19"/>
      <c r="H74" s="19"/>
      <c r="I74" s="19"/>
      <c r="J74" s="19"/>
      <c r="K74" s="19"/>
      <c r="L74" s="19"/>
    </row>
    <row r="75" spans="1:12" x14ac:dyDescent="0.2">
      <c r="A75" s="59" t="s">
        <v>13</v>
      </c>
      <c r="B75" s="6">
        <v>25</v>
      </c>
      <c r="C75" s="19" t="s">
        <v>13</v>
      </c>
      <c r="D75" s="20">
        <v>25</v>
      </c>
      <c r="E75" s="19"/>
      <c r="F75" s="20"/>
      <c r="G75" s="19"/>
      <c r="H75" s="20"/>
      <c r="I75" s="19" t="s">
        <v>13</v>
      </c>
      <c r="J75" s="20">
        <v>25</v>
      </c>
      <c r="K75" s="19" t="s">
        <v>13</v>
      </c>
      <c r="L75" s="20">
        <v>25</v>
      </c>
    </row>
    <row r="76" spans="1:12" x14ac:dyDescent="0.2">
      <c r="A76" s="59" t="s">
        <v>2</v>
      </c>
      <c r="B76" s="6">
        <v>15</v>
      </c>
      <c r="C76" s="19"/>
      <c r="D76" s="20"/>
      <c r="E76" s="19" t="s">
        <v>350</v>
      </c>
      <c r="F76" s="20">
        <v>15</v>
      </c>
      <c r="G76" s="19" t="s">
        <v>350</v>
      </c>
      <c r="H76" s="20">
        <v>15</v>
      </c>
      <c r="I76" s="19"/>
      <c r="J76" s="20"/>
      <c r="K76" s="19"/>
      <c r="L76" s="20"/>
    </row>
    <row r="77" spans="1:12" x14ac:dyDescent="0.2">
      <c r="A77" s="59" t="s">
        <v>26</v>
      </c>
      <c r="B77" s="6">
        <v>10</v>
      </c>
      <c r="C77" s="19"/>
      <c r="D77" s="20"/>
      <c r="E77" s="19"/>
      <c r="F77" s="20"/>
      <c r="G77" s="19"/>
      <c r="H77" s="20"/>
      <c r="I77" s="19"/>
      <c r="J77" s="20"/>
      <c r="K77" s="19"/>
      <c r="L77" s="20"/>
    </row>
    <row r="78" spans="1:12" x14ac:dyDescent="0.2">
      <c r="A78" s="59" t="s">
        <v>27</v>
      </c>
      <c r="B78" s="6">
        <v>5</v>
      </c>
      <c r="C78" s="19"/>
      <c r="D78" s="20"/>
      <c r="E78" s="19"/>
      <c r="F78" s="20"/>
      <c r="G78" s="19"/>
      <c r="H78" s="20"/>
      <c r="I78" s="19"/>
      <c r="J78" s="20"/>
      <c r="K78" s="19"/>
      <c r="L78" s="20"/>
    </row>
    <row r="79" spans="1:12" ht="57" x14ac:dyDescent="0.2">
      <c r="A79" s="59" t="s">
        <v>28</v>
      </c>
      <c r="B79" s="9" t="s">
        <v>159</v>
      </c>
      <c r="C79" s="19"/>
      <c r="D79" s="20"/>
      <c r="E79" s="19"/>
      <c r="F79" s="20"/>
      <c r="G79" s="19"/>
      <c r="H79" s="20"/>
      <c r="I79" s="19"/>
      <c r="J79" s="20"/>
      <c r="K79" s="19"/>
      <c r="L79" s="20"/>
    </row>
    <row r="80" spans="1:12" x14ac:dyDescent="0.2">
      <c r="A80" s="242" t="s">
        <v>161</v>
      </c>
      <c r="B80" s="241"/>
      <c r="C80" s="19"/>
      <c r="D80" s="20"/>
      <c r="E80" s="19"/>
      <c r="F80" s="20"/>
      <c r="G80" s="19"/>
      <c r="H80" s="20"/>
      <c r="I80" s="19"/>
      <c r="J80" s="20"/>
      <c r="K80" s="19"/>
      <c r="L80" s="20"/>
    </row>
    <row r="81" spans="1:12" ht="15" x14ac:dyDescent="0.2">
      <c r="A81" s="56" t="s">
        <v>12</v>
      </c>
      <c r="B81" s="7" t="s">
        <v>23</v>
      </c>
      <c r="C81" s="19"/>
      <c r="D81" s="20"/>
      <c r="E81" s="19"/>
      <c r="F81" s="20"/>
      <c r="G81" s="19"/>
      <c r="H81" s="20"/>
      <c r="I81" s="19"/>
      <c r="J81" s="20"/>
      <c r="K81" s="19"/>
      <c r="L81" s="20"/>
    </row>
    <row r="82" spans="1:12" x14ac:dyDescent="0.2">
      <c r="A82" s="57" t="s">
        <v>13</v>
      </c>
      <c r="B82" s="6">
        <v>5</v>
      </c>
      <c r="C82" s="19" t="s">
        <v>13</v>
      </c>
      <c r="D82" s="20">
        <v>5</v>
      </c>
      <c r="E82" s="19" t="s">
        <v>282</v>
      </c>
      <c r="F82" s="20">
        <v>5</v>
      </c>
      <c r="G82" s="19" t="s">
        <v>282</v>
      </c>
      <c r="H82" s="20">
        <v>5</v>
      </c>
      <c r="I82" s="19" t="s">
        <v>13</v>
      </c>
      <c r="J82" s="20">
        <v>5</v>
      </c>
      <c r="K82" s="19" t="s">
        <v>13</v>
      </c>
      <c r="L82" s="20">
        <v>5</v>
      </c>
    </row>
    <row r="83" spans="1:12" x14ac:dyDescent="0.2">
      <c r="A83" s="59" t="s">
        <v>41</v>
      </c>
      <c r="B83" s="6">
        <v>3</v>
      </c>
      <c r="C83" s="19"/>
      <c r="D83" s="20"/>
      <c r="E83" s="19"/>
      <c r="F83" s="20"/>
      <c r="G83" s="19"/>
      <c r="H83" s="20"/>
      <c r="I83" s="19"/>
      <c r="J83" s="20"/>
      <c r="K83" s="19"/>
      <c r="L83" s="20"/>
    </row>
    <row r="84" spans="1:12" x14ac:dyDescent="0.2">
      <c r="A84" s="59" t="s">
        <v>19</v>
      </c>
      <c r="B84" s="6">
        <v>1</v>
      </c>
      <c r="C84" s="19"/>
      <c r="D84" s="20"/>
      <c r="E84" s="19"/>
      <c r="F84" s="20"/>
      <c r="G84" s="19"/>
      <c r="H84" s="20"/>
      <c r="I84" s="19"/>
      <c r="J84" s="20"/>
      <c r="K84" s="19"/>
      <c r="L84" s="20"/>
    </row>
    <row r="85" spans="1:12" ht="57" x14ac:dyDescent="0.2">
      <c r="A85" s="59" t="s">
        <v>7</v>
      </c>
      <c r="B85" s="9" t="s">
        <v>159</v>
      </c>
      <c r="C85" s="19"/>
      <c r="D85" s="20"/>
      <c r="E85" s="19"/>
      <c r="F85" s="20"/>
      <c r="G85" s="19"/>
      <c r="H85" s="20"/>
      <c r="I85" s="19"/>
      <c r="J85" s="20"/>
      <c r="K85" s="19"/>
      <c r="L85" s="20"/>
    </row>
    <row r="86" spans="1:12" ht="15" x14ac:dyDescent="0.2">
      <c r="A86" s="243" t="s">
        <v>199</v>
      </c>
      <c r="B86" s="244"/>
      <c r="C86" s="18"/>
      <c r="D86" s="18"/>
      <c r="E86" s="18"/>
      <c r="F86" s="18"/>
      <c r="G86" s="18"/>
      <c r="H86" s="18"/>
      <c r="I86" s="18"/>
      <c r="J86" s="18"/>
      <c r="K86" s="18"/>
      <c r="L86" s="18"/>
    </row>
    <row r="87" spans="1:12" x14ac:dyDescent="0.2">
      <c r="A87" s="240" t="s">
        <v>198</v>
      </c>
      <c r="B87" s="241"/>
      <c r="C87" s="19"/>
      <c r="D87" s="19"/>
      <c r="E87" s="19"/>
      <c r="F87" s="19"/>
      <c r="G87" s="19"/>
      <c r="H87" s="19"/>
      <c r="I87" s="19"/>
      <c r="J87" s="19"/>
      <c r="K87" s="19"/>
      <c r="L87" s="19"/>
    </row>
    <row r="88" spans="1:12" ht="15" x14ac:dyDescent="0.2">
      <c r="A88" s="58" t="s">
        <v>12</v>
      </c>
      <c r="B88" s="7" t="s">
        <v>23</v>
      </c>
      <c r="C88" s="19"/>
      <c r="D88" s="19"/>
      <c r="E88" s="19"/>
      <c r="F88" s="19"/>
      <c r="G88" s="19"/>
      <c r="H88" s="19"/>
      <c r="I88" s="19"/>
      <c r="J88" s="19"/>
      <c r="K88" s="19"/>
      <c r="L88" s="19"/>
    </row>
    <row r="89" spans="1:12" x14ac:dyDescent="0.2">
      <c r="A89" s="59" t="s">
        <v>13</v>
      </c>
      <c r="B89" s="6">
        <v>25</v>
      </c>
      <c r="C89" s="19" t="s">
        <v>13</v>
      </c>
      <c r="D89" s="20">
        <v>25</v>
      </c>
      <c r="E89" s="19" t="s">
        <v>13</v>
      </c>
      <c r="F89" s="20">
        <v>25</v>
      </c>
      <c r="G89" s="19" t="s">
        <v>13</v>
      </c>
      <c r="H89" s="20">
        <v>25</v>
      </c>
      <c r="I89" s="19" t="s">
        <v>13</v>
      </c>
      <c r="J89" s="20">
        <v>25</v>
      </c>
      <c r="K89" s="19" t="s">
        <v>13</v>
      </c>
      <c r="L89" s="20">
        <v>25</v>
      </c>
    </row>
    <row r="90" spans="1:12" x14ac:dyDescent="0.2">
      <c r="A90" s="59" t="s">
        <v>2</v>
      </c>
      <c r="B90" s="6">
        <v>15</v>
      </c>
      <c r="C90" s="19"/>
      <c r="D90" s="20"/>
      <c r="E90" s="19"/>
      <c r="F90" s="20"/>
      <c r="G90" s="19"/>
      <c r="H90" s="20"/>
      <c r="I90" s="19"/>
      <c r="J90" s="20"/>
      <c r="K90" s="19"/>
      <c r="L90" s="20"/>
    </row>
    <row r="91" spans="1:12" x14ac:dyDescent="0.2">
      <c r="A91" s="59" t="s">
        <v>26</v>
      </c>
      <c r="B91" s="6">
        <v>10</v>
      </c>
      <c r="C91" s="19"/>
      <c r="D91" s="20"/>
      <c r="E91" s="19"/>
      <c r="F91" s="20"/>
      <c r="G91" s="19"/>
      <c r="H91" s="20"/>
      <c r="I91" s="19"/>
      <c r="J91" s="20"/>
      <c r="K91" s="19"/>
      <c r="L91" s="20"/>
    </row>
    <row r="92" spans="1:12" x14ac:dyDescent="0.2">
      <c r="A92" s="59" t="s">
        <v>27</v>
      </c>
      <c r="B92" s="6">
        <v>5</v>
      </c>
      <c r="C92" s="19"/>
      <c r="D92" s="20"/>
      <c r="E92" s="19"/>
      <c r="F92" s="20"/>
      <c r="G92" s="19"/>
      <c r="H92" s="20"/>
      <c r="I92" s="19"/>
      <c r="J92" s="20"/>
      <c r="K92" s="19"/>
      <c r="L92" s="20"/>
    </row>
    <row r="93" spans="1:12" ht="57" x14ac:dyDescent="0.2">
      <c r="A93" s="59" t="s">
        <v>28</v>
      </c>
      <c r="B93" s="9" t="s">
        <v>159</v>
      </c>
      <c r="C93" s="19"/>
      <c r="D93" s="20"/>
      <c r="E93" s="19"/>
      <c r="F93" s="20"/>
      <c r="G93" s="19"/>
      <c r="H93" s="20"/>
      <c r="I93" s="19"/>
      <c r="J93" s="20"/>
      <c r="K93" s="19"/>
      <c r="L93" s="20"/>
    </row>
    <row r="94" spans="1:12" x14ac:dyDescent="0.2">
      <c r="A94" s="242" t="s">
        <v>161</v>
      </c>
      <c r="B94" s="241"/>
      <c r="C94" s="19"/>
      <c r="D94" s="20"/>
      <c r="E94" s="19"/>
      <c r="F94" s="20"/>
      <c r="G94" s="19"/>
      <c r="H94" s="20"/>
      <c r="I94" s="19"/>
      <c r="J94" s="20"/>
      <c r="K94" s="19"/>
      <c r="L94" s="20"/>
    </row>
    <row r="95" spans="1:12" ht="15" x14ac:dyDescent="0.2">
      <c r="A95" s="56" t="s">
        <v>12</v>
      </c>
      <c r="B95" s="7" t="s">
        <v>23</v>
      </c>
      <c r="C95" s="19"/>
      <c r="D95" s="20"/>
      <c r="E95" s="19"/>
      <c r="F95" s="20"/>
      <c r="G95" s="19"/>
      <c r="H95" s="20"/>
      <c r="I95" s="19"/>
      <c r="J95" s="20"/>
      <c r="K95" s="19"/>
      <c r="L95" s="20"/>
    </row>
    <row r="96" spans="1:12" x14ac:dyDescent="0.2">
      <c r="A96" s="57" t="s">
        <v>13</v>
      </c>
      <c r="B96" s="6">
        <v>5</v>
      </c>
      <c r="C96" s="19" t="s">
        <v>13</v>
      </c>
      <c r="D96" s="20">
        <v>5</v>
      </c>
      <c r="E96" s="19" t="s">
        <v>13</v>
      </c>
      <c r="F96" s="20">
        <v>5</v>
      </c>
      <c r="G96" s="19" t="s">
        <v>13</v>
      </c>
      <c r="H96" s="20">
        <v>5</v>
      </c>
      <c r="I96" s="19" t="s">
        <v>13</v>
      </c>
      <c r="J96" s="20">
        <v>5</v>
      </c>
      <c r="K96" s="19" t="s">
        <v>13</v>
      </c>
      <c r="L96" s="20">
        <v>5</v>
      </c>
    </row>
    <row r="97" spans="1:12" x14ac:dyDescent="0.2">
      <c r="A97" s="59" t="s">
        <v>41</v>
      </c>
      <c r="B97" s="6">
        <v>3</v>
      </c>
      <c r="C97" s="19"/>
      <c r="D97" s="20"/>
      <c r="E97" s="19"/>
      <c r="F97" s="20"/>
      <c r="G97" s="19"/>
      <c r="H97" s="20"/>
      <c r="I97" s="19"/>
      <c r="J97" s="20"/>
      <c r="K97" s="19"/>
      <c r="L97" s="20"/>
    </row>
    <row r="98" spans="1:12" x14ac:dyDescent="0.2">
      <c r="A98" s="59" t="s">
        <v>19</v>
      </c>
      <c r="B98" s="6">
        <v>1</v>
      </c>
      <c r="C98" s="19"/>
      <c r="D98" s="20"/>
      <c r="E98" s="19"/>
      <c r="F98" s="20"/>
      <c r="G98" s="19"/>
      <c r="H98" s="20"/>
      <c r="I98" s="19"/>
      <c r="J98" s="20"/>
      <c r="K98" s="19"/>
      <c r="L98" s="20"/>
    </row>
    <row r="99" spans="1:12" ht="57" x14ac:dyDescent="0.2">
      <c r="A99" s="59" t="s">
        <v>7</v>
      </c>
      <c r="B99" s="9" t="s">
        <v>159</v>
      </c>
      <c r="C99" s="19"/>
      <c r="D99" s="20"/>
      <c r="E99" s="19"/>
      <c r="F99" s="20"/>
      <c r="G99" s="19"/>
      <c r="H99" s="20"/>
      <c r="I99" s="19"/>
      <c r="J99" s="20"/>
      <c r="K99" s="19"/>
      <c r="L99" s="20"/>
    </row>
    <row r="100" spans="1:12" ht="15" x14ac:dyDescent="0.2">
      <c r="A100" s="243" t="s">
        <v>200</v>
      </c>
      <c r="B100" s="244"/>
      <c r="C100" s="18"/>
      <c r="D100" s="18"/>
      <c r="E100" s="18"/>
      <c r="F100" s="18"/>
      <c r="G100" s="18"/>
      <c r="H100" s="18"/>
      <c r="I100" s="18"/>
      <c r="J100" s="18"/>
      <c r="K100" s="18"/>
      <c r="L100" s="18"/>
    </row>
    <row r="101" spans="1:12" x14ac:dyDescent="0.2">
      <c r="A101" s="240" t="s">
        <v>201</v>
      </c>
      <c r="B101" s="241"/>
      <c r="C101" s="19"/>
      <c r="D101" s="19"/>
      <c r="E101" s="19"/>
      <c r="F101" s="19"/>
      <c r="G101" s="19"/>
      <c r="H101" s="19"/>
      <c r="I101" s="19"/>
      <c r="J101" s="19"/>
      <c r="K101" s="19"/>
      <c r="L101" s="19"/>
    </row>
    <row r="102" spans="1:12" ht="15" x14ac:dyDescent="0.2">
      <c r="A102" s="58" t="s">
        <v>12</v>
      </c>
      <c r="B102" s="7" t="s">
        <v>23</v>
      </c>
      <c r="C102" s="19"/>
      <c r="D102" s="19"/>
      <c r="E102" s="19"/>
      <c r="F102" s="19"/>
      <c r="G102" s="19"/>
      <c r="H102" s="19"/>
      <c r="I102" s="19"/>
      <c r="J102" s="19"/>
      <c r="K102" s="19"/>
      <c r="L102" s="19"/>
    </row>
    <row r="103" spans="1:12" x14ac:dyDescent="0.2">
      <c r="A103" s="59" t="s">
        <v>13</v>
      </c>
      <c r="B103" s="6">
        <v>25</v>
      </c>
      <c r="C103" s="19" t="s">
        <v>13</v>
      </c>
      <c r="D103" s="20">
        <v>25</v>
      </c>
      <c r="E103" s="19" t="s">
        <v>13</v>
      </c>
      <c r="F103" s="20">
        <v>25</v>
      </c>
      <c r="G103" s="19"/>
      <c r="H103" s="20"/>
      <c r="I103" s="19" t="s">
        <v>13</v>
      </c>
      <c r="J103" s="20">
        <v>25</v>
      </c>
      <c r="K103" s="19" t="s">
        <v>13</v>
      </c>
      <c r="L103" s="20">
        <v>25</v>
      </c>
    </row>
    <row r="104" spans="1:12" x14ac:dyDescent="0.2">
      <c r="A104" s="59" t="s">
        <v>2</v>
      </c>
      <c r="B104" s="6">
        <v>15</v>
      </c>
      <c r="C104" s="19"/>
      <c r="D104" s="20"/>
      <c r="E104" s="19"/>
      <c r="F104" s="20"/>
      <c r="G104" s="19" t="s">
        <v>350</v>
      </c>
      <c r="H104" s="20">
        <v>15</v>
      </c>
      <c r="I104" s="19"/>
      <c r="J104" s="20"/>
      <c r="K104" s="19"/>
      <c r="L104" s="20"/>
    </row>
    <row r="105" spans="1:12" x14ac:dyDescent="0.2">
      <c r="A105" s="59" t="s">
        <v>26</v>
      </c>
      <c r="B105" s="6">
        <v>10</v>
      </c>
      <c r="C105" s="19"/>
      <c r="D105" s="20"/>
      <c r="E105" s="19"/>
      <c r="F105" s="20"/>
      <c r="G105" s="19"/>
      <c r="H105" s="20"/>
      <c r="I105" s="19"/>
      <c r="J105" s="20"/>
      <c r="K105" s="19"/>
      <c r="L105" s="20"/>
    </row>
    <row r="106" spans="1:12" x14ac:dyDescent="0.2">
      <c r="A106" s="59" t="s">
        <v>27</v>
      </c>
      <c r="B106" s="6">
        <v>5</v>
      </c>
      <c r="C106" s="19"/>
      <c r="D106" s="20"/>
      <c r="E106" s="19"/>
      <c r="F106" s="20"/>
      <c r="G106" s="19"/>
      <c r="H106" s="20"/>
      <c r="I106" s="19"/>
      <c r="J106" s="20"/>
      <c r="K106" s="19"/>
      <c r="L106" s="20"/>
    </row>
    <row r="107" spans="1:12" ht="57" x14ac:dyDescent="0.2">
      <c r="A107" s="59" t="s">
        <v>28</v>
      </c>
      <c r="B107" s="9" t="s">
        <v>159</v>
      </c>
      <c r="C107" s="19"/>
      <c r="D107" s="20"/>
      <c r="E107" s="19"/>
      <c r="F107" s="20"/>
      <c r="G107" s="19"/>
      <c r="H107" s="20"/>
      <c r="I107" s="19"/>
      <c r="J107" s="20"/>
      <c r="K107" s="19"/>
      <c r="L107" s="20"/>
    </row>
    <row r="108" spans="1:12" x14ac:dyDescent="0.2">
      <c r="A108" s="242" t="s">
        <v>162</v>
      </c>
      <c r="B108" s="241"/>
      <c r="C108" s="19"/>
      <c r="D108" s="20"/>
      <c r="E108" s="19"/>
      <c r="F108" s="20"/>
      <c r="G108" s="19"/>
      <c r="H108" s="20"/>
      <c r="I108" s="19"/>
      <c r="J108" s="20"/>
      <c r="K108" s="19"/>
      <c r="L108" s="20"/>
    </row>
    <row r="109" spans="1:12" ht="15" x14ac:dyDescent="0.2">
      <c r="A109" s="56" t="s">
        <v>12</v>
      </c>
      <c r="B109" s="7" t="s">
        <v>23</v>
      </c>
      <c r="C109" s="19"/>
      <c r="D109" s="20"/>
      <c r="E109" s="19"/>
      <c r="F109" s="20"/>
      <c r="G109" s="19"/>
      <c r="H109" s="20"/>
      <c r="I109" s="19"/>
      <c r="J109" s="20"/>
      <c r="K109" s="19"/>
      <c r="L109" s="20"/>
    </row>
    <row r="110" spans="1:12" x14ac:dyDescent="0.2">
      <c r="A110" s="57" t="s">
        <v>13</v>
      </c>
      <c r="B110" s="6">
        <v>5</v>
      </c>
      <c r="C110" s="19" t="s">
        <v>13</v>
      </c>
      <c r="D110" s="20">
        <v>5</v>
      </c>
      <c r="E110" s="19" t="s">
        <v>13</v>
      </c>
      <c r="F110" s="20">
        <v>5</v>
      </c>
      <c r="G110" s="19" t="s">
        <v>282</v>
      </c>
      <c r="H110" s="20">
        <v>5</v>
      </c>
      <c r="I110" s="19" t="s">
        <v>13</v>
      </c>
      <c r="J110" s="20">
        <v>5</v>
      </c>
      <c r="K110" s="19" t="s">
        <v>13</v>
      </c>
      <c r="L110" s="20">
        <v>5</v>
      </c>
    </row>
    <row r="111" spans="1:12" x14ac:dyDescent="0.2">
      <c r="A111" s="59" t="s">
        <v>41</v>
      </c>
      <c r="B111" s="6">
        <v>3</v>
      </c>
      <c r="C111" s="19"/>
      <c r="D111" s="20"/>
      <c r="E111" s="19"/>
      <c r="F111" s="20"/>
      <c r="G111" s="19"/>
      <c r="H111" s="20"/>
      <c r="I111" s="19"/>
      <c r="J111" s="20"/>
      <c r="K111" s="19"/>
      <c r="L111" s="20"/>
    </row>
    <row r="112" spans="1:12" x14ac:dyDescent="0.2">
      <c r="A112" s="59" t="s">
        <v>19</v>
      </c>
      <c r="B112" s="6">
        <v>1</v>
      </c>
      <c r="C112" s="19"/>
      <c r="D112" s="19"/>
      <c r="E112" s="19"/>
      <c r="F112" s="19"/>
      <c r="G112" s="19"/>
      <c r="H112" s="19"/>
      <c r="I112" s="19"/>
      <c r="J112" s="19"/>
      <c r="K112" s="19"/>
      <c r="L112" s="19"/>
    </row>
    <row r="113" spans="1:12" ht="57" x14ac:dyDescent="0.2">
      <c r="A113" s="59" t="s">
        <v>7</v>
      </c>
      <c r="B113" s="9" t="s">
        <v>159</v>
      </c>
      <c r="C113" s="19"/>
      <c r="D113" s="19"/>
      <c r="E113" s="19"/>
      <c r="F113" s="19"/>
      <c r="G113" s="19"/>
      <c r="H113" s="19"/>
      <c r="I113" s="19"/>
      <c r="J113" s="19"/>
      <c r="K113" s="19"/>
      <c r="L113" s="19"/>
    </row>
    <row r="114" spans="1:12" ht="15.75" thickBot="1" x14ac:dyDescent="0.3">
      <c r="A114" s="21" t="s">
        <v>202</v>
      </c>
      <c r="B114" s="22"/>
      <c r="C114" s="21"/>
      <c r="D114" s="23">
        <f>SUM(D16:D113)</f>
        <v>290</v>
      </c>
      <c r="E114" s="21"/>
      <c r="F114" s="23">
        <f>SUM(F16:F113)</f>
        <v>205</v>
      </c>
      <c r="G114" s="21"/>
      <c r="H114" s="23">
        <f>SUM(H16:H113)</f>
        <v>241</v>
      </c>
      <c r="I114" s="21"/>
      <c r="J114" s="23">
        <f>SUM(J16:J113)</f>
        <v>270</v>
      </c>
      <c r="K114" s="21"/>
      <c r="L114" s="23">
        <f>SUM(L16:L113)</f>
        <v>260</v>
      </c>
    </row>
    <row r="115" spans="1:12" ht="12.75" x14ac:dyDescent="0.2">
      <c r="A115"/>
      <c r="B115"/>
      <c r="C115"/>
      <c r="D115"/>
      <c r="E115"/>
      <c r="F115"/>
      <c r="G115"/>
      <c r="H115"/>
      <c r="I115"/>
      <c r="J115"/>
      <c r="K115"/>
      <c r="L115"/>
    </row>
    <row r="116" spans="1:12" ht="66" customHeight="1" thickBot="1" x14ac:dyDescent="0.25">
      <c r="A116" s="249" t="s">
        <v>224</v>
      </c>
      <c r="B116" s="249"/>
      <c r="C116" s="249"/>
      <c r="D116" s="249"/>
      <c r="E116" s="249"/>
      <c r="F116" s="249"/>
      <c r="G116" s="249"/>
      <c r="H116" s="249"/>
      <c r="I116" s="249"/>
      <c r="J116" s="249"/>
      <c r="K116" s="249"/>
      <c r="L116" s="249"/>
    </row>
    <row r="117" spans="1:12" ht="60" x14ac:dyDescent="0.2">
      <c r="A117" s="60" t="s">
        <v>163</v>
      </c>
      <c r="B117" s="60"/>
      <c r="C117" s="15" t="s">
        <v>260</v>
      </c>
      <c r="D117" s="16" t="s">
        <v>186</v>
      </c>
      <c r="E117" s="74" t="s">
        <v>340</v>
      </c>
      <c r="F117" s="16" t="s">
        <v>186</v>
      </c>
      <c r="G117" s="134" t="s">
        <v>386</v>
      </c>
      <c r="H117" s="16" t="s">
        <v>186</v>
      </c>
      <c r="I117" s="134" t="s">
        <v>420</v>
      </c>
      <c r="J117" s="16" t="s">
        <v>186</v>
      </c>
      <c r="K117" s="134" t="s">
        <v>454</v>
      </c>
      <c r="L117" s="16" t="s">
        <v>186</v>
      </c>
    </row>
    <row r="118" spans="1:12" ht="15" x14ac:dyDescent="0.2">
      <c r="A118" s="24" t="s">
        <v>10</v>
      </c>
      <c r="B118" s="25"/>
      <c r="C118" s="26"/>
      <c r="D118" s="26"/>
      <c r="E118" s="27"/>
      <c r="F118" s="28"/>
      <c r="G118" s="28"/>
      <c r="H118" s="28"/>
      <c r="I118" s="28"/>
      <c r="J118" s="28"/>
      <c r="K118" s="28"/>
      <c r="L118" s="28"/>
    </row>
    <row r="119" spans="1:12" x14ac:dyDescent="0.2">
      <c r="A119" s="29" t="s">
        <v>52</v>
      </c>
      <c r="B119" s="30">
        <v>150</v>
      </c>
      <c r="C119" s="17"/>
      <c r="D119" s="17"/>
      <c r="E119" s="17"/>
      <c r="F119" s="31"/>
      <c r="G119" s="17"/>
      <c r="H119" s="31"/>
      <c r="I119" s="17"/>
      <c r="J119" s="31"/>
      <c r="K119" s="17"/>
      <c r="L119" s="31"/>
    </row>
    <row r="120" spans="1:12" x14ac:dyDescent="0.2">
      <c r="A120" s="29" t="s">
        <v>53</v>
      </c>
      <c r="B120" s="30">
        <v>150</v>
      </c>
      <c r="C120" s="17"/>
      <c r="D120" s="17"/>
      <c r="E120" s="17"/>
      <c r="F120" s="31"/>
      <c r="G120" s="17"/>
      <c r="H120" s="31"/>
      <c r="I120" s="17"/>
      <c r="J120" s="31"/>
      <c r="K120" s="17"/>
      <c r="L120" s="31"/>
    </row>
    <row r="121" spans="1:12" ht="15" x14ac:dyDescent="0.2">
      <c r="A121" s="32" t="s">
        <v>54</v>
      </c>
      <c r="B121" s="33">
        <f>SUM(B119:D120)</f>
        <v>300</v>
      </c>
      <c r="C121" s="17"/>
      <c r="D121" s="17"/>
      <c r="E121" s="17"/>
      <c r="F121" s="31"/>
      <c r="G121" s="17"/>
      <c r="H121" s="31"/>
      <c r="I121" s="17"/>
      <c r="J121" s="31"/>
      <c r="K121" s="17"/>
      <c r="L121" s="31"/>
    </row>
    <row r="122" spans="1:12" ht="28.5" x14ac:dyDescent="0.2">
      <c r="A122" s="34" t="s">
        <v>4</v>
      </c>
      <c r="B122" s="34"/>
      <c r="C122" s="35"/>
      <c r="D122" s="35"/>
      <c r="E122" s="35"/>
      <c r="F122" s="28"/>
      <c r="G122" s="35"/>
      <c r="H122" s="28"/>
      <c r="I122" s="35"/>
      <c r="J122" s="28"/>
      <c r="K122" s="35"/>
      <c r="L122" s="28"/>
    </row>
    <row r="123" spans="1:12" ht="15" x14ac:dyDescent="0.2">
      <c r="A123" s="257" t="s">
        <v>203</v>
      </c>
      <c r="B123" s="257"/>
      <c r="C123" s="36"/>
      <c r="D123" s="36"/>
      <c r="E123" s="37"/>
      <c r="F123" s="36"/>
      <c r="G123" s="37"/>
      <c r="H123" s="36"/>
      <c r="I123" s="37"/>
      <c r="J123" s="36"/>
      <c r="K123" s="37"/>
      <c r="L123" s="36"/>
    </row>
    <row r="124" spans="1:12" ht="30" x14ac:dyDescent="0.2">
      <c r="A124" s="24" t="s">
        <v>204</v>
      </c>
      <c r="B124" s="24"/>
      <c r="C124" s="24"/>
      <c r="D124" s="24"/>
      <c r="E124" s="19"/>
      <c r="F124" s="20"/>
      <c r="G124" s="19"/>
      <c r="H124" s="20"/>
      <c r="I124" s="19"/>
      <c r="J124" s="20"/>
      <c r="K124" s="19"/>
      <c r="L124" s="20"/>
    </row>
    <row r="125" spans="1:12" ht="15" x14ac:dyDescent="0.2">
      <c r="A125" s="32" t="s">
        <v>12</v>
      </c>
      <c r="B125" s="33" t="s">
        <v>23</v>
      </c>
      <c r="C125" s="38"/>
      <c r="D125" s="38"/>
      <c r="E125" s="19"/>
      <c r="F125" s="20"/>
      <c r="G125" s="19"/>
      <c r="H125" s="20"/>
      <c r="I125" s="19"/>
      <c r="J125" s="20"/>
      <c r="K125" s="19"/>
      <c r="L125" s="20"/>
    </row>
    <row r="126" spans="1:12" x14ac:dyDescent="0.2">
      <c r="A126" s="39" t="s">
        <v>13</v>
      </c>
      <c r="B126" s="30">
        <v>120</v>
      </c>
      <c r="C126" s="19" t="s">
        <v>13</v>
      </c>
      <c r="D126" s="19">
        <v>120</v>
      </c>
      <c r="E126" s="19" t="s">
        <v>13</v>
      </c>
      <c r="F126" s="19">
        <v>120</v>
      </c>
      <c r="G126" s="19" t="s">
        <v>13</v>
      </c>
      <c r="H126" s="19">
        <v>120</v>
      </c>
      <c r="I126" s="19" t="s">
        <v>13</v>
      </c>
      <c r="J126" s="19">
        <v>120</v>
      </c>
      <c r="K126" s="19" t="s">
        <v>13</v>
      </c>
      <c r="L126" s="19">
        <v>120</v>
      </c>
    </row>
    <row r="127" spans="1:12" x14ac:dyDescent="0.2">
      <c r="A127" s="39" t="s">
        <v>2</v>
      </c>
      <c r="B127" s="30">
        <v>100</v>
      </c>
      <c r="C127" s="19"/>
      <c r="D127" s="19"/>
      <c r="E127" s="19"/>
      <c r="F127" s="19"/>
      <c r="G127" s="19"/>
      <c r="H127" s="19"/>
      <c r="I127" s="19"/>
      <c r="J127" s="19"/>
      <c r="K127" s="19"/>
      <c r="L127" s="19"/>
    </row>
    <row r="128" spans="1:12" x14ac:dyDescent="0.2">
      <c r="A128" s="39" t="s">
        <v>32</v>
      </c>
      <c r="B128" s="30">
        <v>80</v>
      </c>
      <c r="C128" s="19"/>
      <c r="D128" s="19"/>
      <c r="E128" s="19"/>
      <c r="F128" s="19"/>
      <c r="G128" s="19"/>
      <c r="H128" s="19"/>
      <c r="I128" s="19"/>
      <c r="J128" s="19"/>
      <c r="K128" s="19"/>
      <c r="L128" s="19"/>
    </row>
    <row r="129" spans="1:12" x14ac:dyDescent="0.2">
      <c r="A129" s="39" t="s">
        <v>37</v>
      </c>
      <c r="B129" s="30">
        <v>60</v>
      </c>
      <c r="C129" s="19"/>
      <c r="D129" s="19"/>
      <c r="E129" s="19"/>
      <c r="F129" s="19"/>
      <c r="G129" s="19"/>
      <c r="H129" s="19"/>
      <c r="I129" s="19"/>
      <c r="J129" s="19"/>
      <c r="K129" s="19"/>
      <c r="L129" s="19"/>
    </row>
    <row r="130" spans="1:12" x14ac:dyDescent="0.2">
      <c r="A130" s="39" t="s">
        <v>44</v>
      </c>
      <c r="B130" s="30">
        <v>30</v>
      </c>
      <c r="C130" s="19"/>
      <c r="D130" s="19"/>
      <c r="E130" s="19"/>
      <c r="F130" s="19"/>
      <c r="G130" s="19"/>
      <c r="H130" s="19"/>
      <c r="I130" s="19"/>
      <c r="J130" s="19"/>
      <c r="K130" s="19"/>
      <c r="L130" s="19"/>
    </row>
    <row r="131" spans="1:12" ht="57" x14ac:dyDescent="0.2">
      <c r="A131" s="39" t="s">
        <v>8</v>
      </c>
      <c r="B131" s="30" t="s">
        <v>159</v>
      </c>
      <c r="C131" s="19"/>
      <c r="D131" s="19"/>
      <c r="E131" s="19"/>
      <c r="F131" s="19"/>
      <c r="G131" s="19"/>
      <c r="H131" s="19"/>
      <c r="I131" s="19"/>
      <c r="J131" s="19"/>
      <c r="K131" s="19"/>
      <c r="L131" s="19"/>
    </row>
    <row r="132" spans="1:12" ht="30" x14ac:dyDescent="0.2">
      <c r="A132" s="24" t="s">
        <v>55</v>
      </c>
      <c r="B132" s="24"/>
      <c r="C132" s="24"/>
      <c r="D132" s="24"/>
      <c r="E132" s="24"/>
      <c r="F132" s="24"/>
      <c r="G132" s="24"/>
      <c r="H132" s="24"/>
      <c r="I132" s="24"/>
      <c r="J132" s="24"/>
      <c r="K132" s="24"/>
      <c r="L132" s="24"/>
    </row>
    <row r="133" spans="1:12" ht="15" x14ac:dyDescent="0.2">
      <c r="A133" s="32" t="s">
        <v>12</v>
      </c>
      <c r="B133" s="33" t="s">
        <v>23</v>
      </c>
      <c r="C133" s="38"/>
      <c r="D133" s="38"/>
      <c r="E133" s="38"/>
      <c r="F133" s="38"/>
      <c r="G133" s="38"/>
      <c r="H133" s="38"/>
      <c r="I133" s="38"/>
      <c r="J133" s="38"/>
      <c r="K133" s="38"/>
      <c r="L133" s="38"/>
    </row>
    <row r="134" spans="1:12" x14ac:dyDescent="0.2">
      <c r="A134" s="29" t="s">
        <v>13</v>
      </c>
      <c r="B134" s="30">
        <v>30</v>
      </c>
      <c r="C134" s="19" t="s">
        <v>13</v>
      </c>
      <c r="D134" s="19">
        <v>30</v>
      </c>
      <c r="E134" s="19" t="s">
        <v>13</v>
      </c>
      <c r="F134" s="19">
        <v>30</v>
      </c>
      <c r="G134" s="19" t="s">
        <v>13</v>
      </c>
      <c r="H134" s="19">
        <v>30</v>
      </c>
      <c r="I134" s="19" t="s">
        <v>13</v>
      </c>
      <c r="J134" s="19">
        <v>30</v>
      </c>
      <c r="K134" s="19" t="s">
        <v>13</v>
      </c>
      <c r="L134" s="19">
        <v>30</v>
      </c>
    </row>
    <row r="135" spans="1:12" x14ac:dyDescent="0.2">
      <c r="A135" s="29" t="s">
        <v>56</v>
      </c>
      <c r="B135" s="30">
        <v>20</v>
      </c>
      <c r="C135" s="19"/>
      <c r="D135" s="19"/>
      <c r="E135" s="19"/>
      <c r="F135" s="19"/>
      <c r="G135" s="19"/>
      <c r="H135" s="19"/>
      <c r="I135" s="19"/>
      <c r="J135" s="19"/>
      <c r="K135" s="19"/>
      <c r="L135" s="19"/>
    </row>
    <row r="136" spans="1:12" x14ac:dyDescent="0.2">
      <c r="A136" s="29" t="s">
        <v>48</v>
      </c>
      <c r="B136" s="30">
        <v>10</v>
      </c>
      <c r="C136" s="19"/>
      <c r="D136" s="19"/>
      <c r="E136" s="19"/>
      <c r="F136" s="19"/>
      <c r="G136" s="19"/>
      <c r="H136" s="19"/>
      <c r="I136" s="19"/>
      <c r="J136" s="19"/>
      <c r="K136" s="19"/>
      <c r="L136" s="19"/>
    </row>
    <row r="137" spans="1:12" ht="57" x14ac:dyDescent="0.2">
      <c r="A137" s="29" t="s">
        <v>7</v>
      </c>
      <c r="B137" s="30" t="s">
        <v>159</v>
      </c>
      <c r="C137" s="19"/>
      <c r="D137" s="19"/>
      <c r="E137" s="19"/>
      <c r="F137" s="19"/>
      <c r="G137" s="19"/>
      <c r="H137" s="19"/>
      <c r="I137" s="19"/>
      <c r="J137" s="19"/>
      <c r="K137" s="19"/>
      <c r="L137" s="19"/>
    </row>
    <row r="138" spans="1:12" ht="45" customHeight="1" x14ac:dyDescent="0.2">
      <c r="A138" s="266" t="s">
        <v>205</v>
      </c>
      <c r="B138" s="267"/>
      <c r="C138" s="36"/>
      <c r="D138" s="36"/>
      <c r="E138" s="36"/>
      <c r="F138" s="36"/>
      <c r="G138" s="36"/>
      <c r="H138" s="36"/>
      <c r="I138" s="36"/>
      <c r="J138" s="36"/>
      <c r="K138" s="36"/>
      <c r="L138" s="36"/>
    </row>
    <row r="139" spans="1:12" ht="30" x14ac:dyDescent="0.2">
      <c r="A139" s="24" t="s">
        <v>206</v>
      </c>
      <c r="B139" s="24"/>
      <c r="C139" s="24"/>
      <c r="D139" s="24"/>
      <c r="E139" s="24"/>
      <c r="F139" s="24"/>
      <c r="G139" s="24"/>
      <c r="H139" s="24"/>
      <c r="I139" s="24"/>
      <c r="J139" s="24"/>
      <c r="K139" s="24"/>
      <c r="L139" s="24"/>
    </row>
    <row r="140" spans="1:12" ht="15" x14ac:dyDescent="0.2">
      <c r="A140" s="32" t="s">
        <v>12</v>
      </c>
      <c r="B140" s="33" t="s">
        <v>23</v>
      </c>
      <c r="C140" s="38"/>
      <c r="D140" s="38"/>
      <c r="E140" s="38"/>
      <c r="F140" s="38"/>
      <c r="G140" s="38"/>
      <c r="H140" s="38"/>
      <c r="I140" s="38"/>
      <c r="J140" s="38"/>
      <c r="K140" s="38"/>
      <c r="L140" s="38"/>
    </row>
    <row r="141" spans="1:12" x14ac:dyDescent="0.2">
      <c r="A141" s="39" t="s">
        <v>13</v>
      </c>
      <c r="B141" s="30">
        <v>120</v>
      </c>
      <c r="C141" s="19" t="s">
        <v>13</v>
      </c>
      <c r="D141" s="19">
        <v>120</v>
      </c>
      <c r="E141" s="19" t="s">
        <v>13</v>
      </c>
      <c r="F141" s="19">
        <v>120</v>
      </c>
      <c r="G141" s="19"/>
      <c r="H141" s="19"/>
      <c r="I141" s="19" t="s">
        <v>13</v>
      </c>
      <c r="J141" s="19">
        <v>120</v>
      </c>
      <c r="K141" s="19" t="s">
        <v>13</v>
      </c>
      <c r="L141" s="19">
        <v>120</v>
      </c>
    </row>
    <row r="142" spans="1:12" x14ac:dyDescent="0.2">
      <c r="A142" s="39" t="s">
        <v>2</v>
      </c>
      <c r="B142" s="30">
        <v>100</v>
      </c>
      <c r="C142" s="19"/>
      <c r="D142" s="19"/>
      <c r="E142" s="19"/>
      <c r="F142" s="19"/>
      <c r="G142" s="19" t="s">
        <v>350</v>
      </c>
      <c r="H142" s="19">
        <v>100</v>
      </c>
      <c r="I142" s="19"/>
      <c r="J142" s="19"/>
      <c r="K142" s="19"/>
      <c r="L142" s="19"/>
    </row>
    <row r="143" spans="1:12" x14ac:dyDescent="0.2">
      <c r="A143" s="39" t="s">
        <v>32</v>
      </c>
      <c r="B143" s="30">
        <v>80</v>
      </c>
      <c r="C143" s="19"/>
      <c r="D143" s="19"/>
      <c r="E143" s="19"/>
      <c r="F143" s="19"/>
      <c r="G143" s="19"/>
      <c r="H143" s="19"/>
      <c r="I143" s="19"/>
      <c r="J143" s="19"/>
      <c r="K143" s="19"/>
      <c r="L143" s="19"/>
    </row>
    <row r="144" spans="1:12" x14ac:dyDescent="0.2">
      <c r="A144" s="39" t="s">
        <v>37</v>
      </c>
      <c r="B144" s="30">
        <v>60</v>
      </c>
      <c r="C144" s="19"/>
      <c r="D144" s="19"/>
      <c r="E144" s="19"/>
      <c r="F144" s="19"/>
      <c r="G144" s="19"/>
      <c r="H144" s="19"/>
      <c r="I144" s="19"/>
      <c r="J144" s="19"/>
      <c r="K144" s="19"/>
      <c r="L144" s="19"/>
    </row>
    <row r="145" spans="1:12" x14ac:dyDescent="0.2">
      <c r="A145" s="39" t="s">
        <v>44</v>
      </c>
      <c r="B145" s="30">
        <v>30</v>
      </c>
      <c r="C145" s="19"/>
      <c r="D145" s="19"/>
      <c r="E145" s="19"/>
      <c r="F145" s="19"/>
      <c r="G145" s="19"/>
      <c r="H145" s="19"/>
      <c r="I145" s="19"/>
      <c r="J145" s="19"/>
      <c r="K145" s="19"/>
      <c r="L145" s="19"/>
    </row>
    <row r="146" spans="1:12" ht="57" x14ac:dyDescent="0.2">
      <c r="A146" s="39" t="s">
        <v>8</v>
      </c>
      <c r="B146" s="30" t="s">
        <v>159</v>
      </c>
      <c r="C146" s="19"/>
      <c r="D146" s="19"/>
      <c r="E146" s="19"/>
      <c r="F146" s="19"/>
      <c r="G146" s="19"/>
      <c r="H146" s="19"/>
      <c r="I146" s="19"/>
      <c r="J146" s="19"/>
      <c r="K146" s="19"/>
      <c r="L146" s="19"/>
    </row>
    <row r="147" spans="1:12" ht="30" x14ac:dyDescent="0.2">
      <c r="A147" s="24" t="s">
        <v>164</v>
      </c>
      <c r="B147" s="24"/>
      <c r="C147" s="24"/>
      <c r="D147" s="24"/>
      <c r="E147" s="24"/>
      <c r="F147" s="24"/>
      <c r="G147" s="24"/>
      <c r="H147" s="24"/>
      <c r="I147" s="24"/>
      <c r="J147" s="24"/>
      <c r="K147" s="24"/>
      <c r="L147" s="24"/>
    </row>
    <row r="148" spans="1:12" ht="15" x14ac:dyDescent="0.2">
      <c r="A148" s="32" t="s">
        <v>12</v>
      </c>
      <c r="B148" s="33" t="s">
        <v>23</v>
      </c>
      <c r="C148" s="38"/>
      <c r="D148" s="38"/>
      <c r="E148" s="38"/>
      <c r="F148" s="38"/>
      <c r="G148" s="38"/>
      <c r="H148" s="38"/>
      <c r="I148" s="38"/>
      <c r="J148" s="38"/>
      <c r="K148" s="38"/>
      <c r="L148" s="38"/>
    </row>
    <row r="149" spans="1:12" x14ac:dyDescent="0.2">
      <c r="A149" s="29" t="s">
        <v>13</v>
      </c>
      <c r="B149" s="30">
        <v>30</v>
      </c>
      <c r="C149" s="19" t="s">
        <v>13</v>
      </c>
      <c r="D149" s="19">
        <v>30</v>
      </c>
      <c r="E149" s="19" t="s">
        <v>13</v>
      </c>
      <c r="F149" s="19">
        <v>30</v>
      </c>
      <c r="G149" s="19" t="s">
        <v>13</v>
      </c>
      <c r="H149" s="19">
        <v>30</v>
      </c>
      <c r="I149" s="19" t="s">
        <v>13</v>
      </c>
      <c r="J149" s="19">
        <v>30</v>
      </c>
      <c r="K149" s="19" t="s">
        <v>13</v>
      </c>
      <c r="L149" s="19">
        <v>30</v>
      </c>
    </row>
    <row r="150" spans="1:12" x14ac:dyDescent="0.2">
      <c r="A150" s="29" t="s">
        <v>56</v>
      </c>
      <c r="B150" s="30">
        <v>20</v>
      </c>
      <c r="C150" s="19"/>
      <c r="D150" s="19"/>
      <c r="E150" s="19"/>
      <c r="F150" s="19"/>
      <c r="G150" s="19"/>
      <c r="H150" s="19"/>
      <c r="I150" s="19"/>
      <c r="J150" s="19"/>
      <c r="K150" s="19"/>
      <c r="L150" s="19"/>
    </row>
    <row r="151" spans="1:12" x14ac:dyDescent="0.2">
      <c r="A151" s="29" t="s">
        <v>48</v>
      </c>
      <c r="B151" s="30">
        <v>10</v>
      </c>
      <c r="C151" s="19"/>
      <c r="D151" s="19"/>
      <c r="E151" s="19"/>
      <c r="F151" s="19"/>
      <c r="G151" s="19"/>
      <c r="H151" s="19"/>
      <c r="I151" s="19"/>
      <c r="J151" s="19"/>
      <c r="K151" s="19"/>
      <c r="L151" s="19"/>
    </row>
    <row r="152" spans="1:12" ht="57" x14ac:dyDescent="0.2">
      <c r="A152" s="29" t="s">
        <v>7</v>
      </c>
      <c r="B152" s="30" t="s">
        <v>159</v>
      </c>
      <c r="C152" s="19"/>
      <c r="D152" s="19"/>
      <c r="E152" s="19"/>
      <c r="F152" s="19"/>
      <c r="G152" s="19"/>
      <c r="H152" s="19"/>
      <c r="I152" s="19"/>
      <c r="J152" s="19"/>
      <c r="K152" s="19"/>
      <c r="L152" s="19"/>
    </row>
    <row r="153" spans="1:12" ht="15.75" thickBot="1" x14ac:dyDescent="0.3">
      <c r="A153" s="21" t="s">
        <v>207</v>
      </c>
      <c r="B153" s="22"/>
      <c r="C153" s="40"/>
      <c r="D153" s="40">
        <f>SUM(D119:D152)</f>
        <v>300</v>
      </c>
      <c r="E153" s="40"/>
      <c r="F153" s="40">
        <f>SUM(F119:F152)</f>
        <v>300</v>
      </c>
      <c r="G153" s="40"/>
      <c r="H153" s="40">
        <f>SUM(H119:H152)</f>
        <v>280</v>
      </c>
      <c r="I153" s="40"/>
      <c r="J153" s="40">
        <f>SUM(J119:J152)</f>
        <v>300</v>
      </c>
      <c r="K153" s="40"/>
      <c r="L153" s="40">
        <f>SUM(L119:L152)</f>
        <v>300</v>
      </c>
    </row>
    <row r="154" spans="1:12" x14ac:dyDescent="0.2">
      <c r="A154" s="1"/>
      <c r="B154" s="3"/>
      <c r="C154" s="3"/>
      <c r="D154" s="3"/>
      <c r="E154" s="3"/>
      <c r="F154" s="14"/>
      <c r="G154" s="1"/>
      <c r="H154" s="1"/>
      <c r="I154" s="1"/>
      <c r="J154" s="1"/>
      <c r="K154" s="1"/>
      <c r="L154" s="1"/>
    </row>
    <row r="155" spans="1:12" ht="66" customHeight="1" x14ac:dyDescent="0.2">
      <c r="A155" s="249" t="s">
        <v>225</v>
      </c>
      <c r="B155" s="249"/>
      <c r="C155" s="249"/>
      <c r="D155" s="249"/>
      <c r="E155" s="249"/>
      <c r="F155" s="249"/>
      <c r="G155" s="249"/>
      <c r="H155" s="249"/>
      <c r="I155" s="249"/>
      <c r="J155" s="249"/>
      <c r="K155" s="249"/>
      <c r="L155" s="249"/>
    </row>
    <row r="156" spans="1:12" ht="15" thickBot="1" x14ac:dyDescent="0.25">
      <c r="A156" s="1"/>
      <c r="B156" s="3"/>
      <c r="C156" s="3"/>
      <c r="D156" s="3"/>
      <c r="E156" s="3"/>
      <c r="F156" s="14"/>
      <c r="G156" s="1"/>
      <c r="H156" s="1"/>
      <c r="I156" s="1"/>
      <c r="J156" s="1"/>
      <c r="K156" s="1"/>
      <c r="L156" s="1"/>
    </row>
    <row r="157" spans="1:12" ht="60" x14ac:dyDescent="0.2">
      <c r="A157" s="61" t="s">
        <v>43</v>
      </c>
      <c r="B157" s="62"/>
      <c r="C157" s="15" t="s">
        <v>260</v>
      </c>
      <c r="D157" s="16" t="s">
        <v>186</v>
      </c>
      <c r="E157" s="74" t="s">
        <v>340</v>
      </c>
      <c r="F157" s="16" t="s">
        <v>186</v>
      </c>
      <c r="G157" s="134" t="s">
        <v>386</v>
      </c>
      <c r="H157" s="16" t="s">
        <v>186</v>
      </c>
      <c r="I157" s="134" t="s">
        <v>420</v>
      </c>
      <c r="J157" s="16" t="s">
        <v>186</v>
      </c>
      <c r="K157" s="134" t="s">
        <v>454</v>
      </c>
      <c r="L157" s="16" t="s">
        <v>186</v>
      </c>
    </row>
    <row r="158" spans="1:12" ht="15" x14ac:dyDescent="0.2">
      <c r="A158" s="41" t="s">
        <v>10</v>
      </c>
      <c r="B158" s="67" t="s">
        <v>208</v>
      </c>
      <c r="C158" s="19"/>
      <c r="D158" s="20"/>
      <c r="E158" s="19"/>
      <c r="F158" s="19"/>
      <c r="G158" s="19"/>
      <c r="H158" s="19"/>
      <c r="I158" s="19"/>
      <c r="J158" s="19"/>
      <c r="K158" s="19"/>
      <c r="L158" s="19"/>
    </row>
    <row r="159" spans="1:12" ht="30" x14ac:dyDescent="0.2">
      <c r="A159" s="63" t="s">
        <v>209</v>
      </c>
      <c r="B159" s="42"/>
      <c r="C159" s="42"/>
      <c r="D159" s="64"/>
      <c r="E159" s="42"/>
      <c r="F159" s="42"/>
      <c r="G159" s="42"/>
      <c r="H159" s="42"/>
      <c r="I159" s="42"/>
      <c r="J159" s="42"/>
      <c r="K159" s="42"/>
      <c r="L159" s="42"/>
    </row>
    <row r="160" spans="1:12" ht="30" customHeight="1" x14ac:dyDescent="0.2">
      <c r="A160" s="253" t="s">
        <v>210</v>
      </c>
      <c r="B160" s="254"/>
      <c r="C160" s="65"/>
      <c r="D160" s="66"/>
      <c r="E160" s="65"/>
      <c r="F160" s="65"/>
      <c r="G160" s="65"/>
      <c r="H160" s="65"/>
      <c r="I160" s="65"/>
      <c r="J160" s="65"/>
      <c r="K160" s="65"/>
      <c r="L160" s="65"/>
    </row>
    <row r="161" spans="1:12" x14ac:dyDescent="0.2">
      <c r="A161" s="41" t="s">
        <v>12</v>
      </c>
      <c r="B161" s="19" t="s">
        <v>23</v>
      </c>
      <c r="C161" s="19"/>
      <c r="D161" s="20"/>
      <c r="E161" s="19"/>
      <c r="F161" s="19"/>
      <c r="G161" s="19"/>
      <c r="H161" s="19"/>
      <c r="I161" s="19"/>
      <c r="J161" s="19"/>
      <c r="K161" s="19"/>
      <c r="L161" s="19"/>
    </row>
    <row r="162" spans="1:12" x14ac:dyDescent="0.2">
      <c r="A162" s="41" t="s">
        <v>13</v>
      </c>
      <c r="B162" s="19">
        <v>120</v>
      </c>
      <c r="C162" s="19"/>
      <c r="D162" s="20"/>
      <c r="E162" s="19"/>
      <c r="F162" s="20"/>
      <c r="G162" s="19" t="s">
        <v>13</v>
      </c>
      <c r="H162" s="20">
        <v>120</v>
      </c>
      <c r="I162" s="19" t="s">
        <v>13</v>
      </c>
      <c r="J162" s="20">
        <v>120</v>
      </c>
      <c r="K162" s="19" t="s">
        <v>13</v>
      </c>
      <c r="L162" s="20">
        <v>120</v>
      </c>
    </row>
    <row r="163" spans="1:12" x14ac:dyDescent="0.2">
      <c r="A163" s="41" t="s">
        <v>2</v>
      </c>
      <c r="B163" s="19">
        <v>100</v>
      </c>
      <c r="C163" s="19"/>
      <c r="D163" s="20"/>
      <c r="E163" s="19" t="s">
        <v>359</v>
      </c>
      <c r="F163" s="20">
        <v>100</v>
      </c>
      <c r="G163" s="19"/>
      <c r="H163" s="20"/>
      <c r="I163" s="19"/>
      <c r="J163" s="20"/>
      <c r="K163" s="19"/>
      <c r="L163" s="20"/>
    </row>
    <row r="164" spans="1:12" x14ac:dyDescent="0.2">
      <c r="A164" s="41" t="s">
        <v>32</v>
      </c>
      <c r="B164" s="19">
        <v>80</v>
      </c>
      <c r="C164" s="19" t="s">
        <v>281</v>
      </c>
      <c r="D164" s="20">
        <v>80</v>
      </c>
      <c r="E164" s="19"/>
      <c r="F164" s="20"/>
      <c r="G164" s="19"/>
      <c r="H164" s="20"/>
      <c r="I164" s="19"/>
      <c r="J164" s="20"/>
      <c r="K164" s="19"/>
      <c r="L164" s="20"/>
    </row>
    <row r="165" spans="1:12" x14ac:dyDescent="0.2">
      <c r="A165" s="41" t="s">
        <v>37</v>
      </c>
      <c r="B165" s="19">
        <v>60</v>
      </c>
      <c r="C165" s="19"/>
      <c r="D165" s="20"/>
      <c r="E165" s="19"/>
      <c r="F165" s="20"/>
      <c r="G165" s="19"/>
      <c r="H165" s="20"/>
      <c r="I165" s="19"/>
      <c r="J165" s="20"/>
      <c r="K165" s="19"/>
      <c r="L165" s="20"/>
    </row>
    <row r="166" spans="1:12" x14ac:dyDescent="0.2">
      <c r="A166" s="41" t="s">
        <v>44</v>
      </c>
      <c r="B166" s="19">
        <v>40</v>
      </c>
      <c r="C166" s="19"/>
      <c r="D166" s="20"/>
      <c r="E166" s="19"/>
      <c r="F166" s="20"/>
      <c r="G166" s="19"/>
      <c r="H166" s="20"/>
      <c r="I166" s="19"/>
      <c r="J166" s="20"/>
      <c r="K166" s="19"/>
      <c r="L166" s="20"/>
    </row>
    <row r="167" spans="1:12" x14ac:dyDescent="0.2">
      <c r="A167" s="41" t="s">
        <v>45</v>
      </c>
      <c r="B167" s="19">
        <v>30</v>
      </c>
      <c r="C167" s="19"/>
      <c r="D167" s="20"/>
      <c r="E167" s="19"/>
      <c r="F167" s="20"/>
      <c r="G167" s="19"/>
      <c r="H167" s="20"/>
      <c r="I167" s="19"/>
      <c r="J167" s="20"/>
      <c r="K167" s="19"/>
      <c r="L167" s="20"/>
    </row>
    <row r="168" spans="1:12" ht="57" x14ac:dyDescent="0.2">
      <c r="A168" s="41" t="s">
        <v>46</v>
      </c>
      <c r="B168" s="19" t="s">
        <v>165</v>
      </c>
      <c r="C168" s="19"/>
      <c r="D168" s="20"/>
      <c r="E168" s="19"/>
      <c r="F168" s="20"/>
      <c r="G168" s="19"/>
      <c r="H168" s="20"/>
      <c r="I168" s="19"/>
      <c r="J168" s="20"/>
      <c r="K168" s="19"/>
      <c r="L168" s="20"/>
    </row>
    <row r="169" spans="1:12" ht="15" x14ac:dyDescent="0.2">
      <c r="A169" s="255" t="s">
        <v>226</v>
      </c>
      <c r="B169" s="256"/>
      <c r="C169" s="19"/>
      <c r="D169" s="20"/>
      <c r="E169" s="19"/>
      <c r="F169" s="20"/>
      <c r="G169" s="19"/>
      <c r="H169" s="20"/>
      <c r="I169" s="19"/>
      <c r="J169" s="20"/>
      <c r="K169" s="19"/>
      <c r="L169" s="20"/>
    </row>
    <row r="170" spans="1:12" x14ac:dyDescent="0.2">
      <c r="A170" s="41" t="s">
        <v>12</v>
      </c>
      <c r="B170" s="19" t="s">
        <v>23</v>
      </c>
      <c r="C170" s="19"/>
      <c r="D170" s="20"/>
      <c r="E170" s="19"/>
      <c r="F170" s="20"/>
      <c r="G170" s="19"/>
      <c r="H170" s="20"/>
      <c r="I170" s="19"/>
      <c r="J170" s="20"/>
      <c r="K170" s="19"/>
      <c r="L170" s="20"/>
    </row>
    <row r="171" spans="1:12" x14ac:dyDescent="0.2">
      <c r="A171" s="41" t="s">
        <v>13</v>
      </c>
      <c r="B171" s="19">
        <v>30</v>
      </c>
      <c r="C171" s="19" t="s">
        <v>282</v>
      </c>
      <c r="D171" s="20">
        <v>30</v>
      </c>
      <c r="E171" s="19" t="s">
        <v>282</v>
      </c>
      <c r="F171" s="20">
        <v>30</v>
      </c>
      <c r="G171" s="19" t="s">
        <v>282</v>
      </c>
      <c r="H171" s="20">
        <v>30</v>
      </c>
      <c r="I171" s="19" t="s">
        <v>282</v>
      </c>
      <c r="J171" s="20">
        <v>30</v>
      </c>
      <c r="K171" s="19" t="s">
        <v>282</v>
      </c>
      <c r="L171" s="20">
        <v>30</v>
      </c>
    </row>
    <row r="172" spans="1:12" x14ac:dyDescent="0.2">
      <c r="A172" s="41" t="s">
        <v>47</v>
      </c>
      <c r="B172" s="19">
        <v>20</v>
      </c>
      <c r="C172" s="19"/>
      <c r="D172" s="20"/>
      <c r="E172" s="19"/>
      <c r="F172" s="20"/>
      <c r="G172" s="19"/>
      <c r="H172" s="20"/>
      <c r="I172" s="19"/>
      <c r="J172" s="20"/>
      <c r="K172" s="19"/>
      <c r="L172" s="20"/>
    </row>
    <row r="173" spans="1:12" x14ac:dyDescent="0.2">
      <c r="A173" s="41" t="s">
        <v>48</v>
      </c>
      <c r="B173" s="19">
        <v>10</v>
      </c>
      <c r="C173" s="19"/>
      <c r="D173" s="20"/>
      <c r="E173" s="19"/>
      <c r="F173" s="20"/>
      <c r="G173" s="19"/>
      <c r="H173" s="20"/>
      <c r="I173" s="19"/>
      <c r="J173" s="20"/>
      <c r="K173" s="19"/>
      <c r="L173" s="20"/>
    </row>
    <row r="174" spans="1:12" x14ac:dyDescent="0.2">
      <c r="A174" s="41" t="s">
        <v>49</v>
      </c>
      <c r="B174" s="19">
        <v>5</v>
      </c>
      <c r="C174" s="19"/>
      <c r="D174" s="20"/>
      <c r="E174" s="19"/>
      <c r="F174" s="20"/>
      <c r="G174" s="19"/>
      <c r="H174" s="20"/>
      <c r="I174" s="19"/>
      <c r="J174" s="20"/>
      <c r="K174" s="19"/>
      <c r="L174" s="20"/>
    </row>
    <row r="175" spans="1:12" x14ac:dyDescent="0.2">
      <c r="A175" s="41" t="s">
        <v>50</v>
      </c>
      <c r="B175" s="19">
        <v>2</v>
      </c>
      <c r="C175" s="19"/>
      <c r="D175" s="20"/>
      <c r="E175" s="19"/>
      <c r="F175" s="20"/>
      <c r="G175" s="19"/>
      <c r="H175" s="20"/>
      <c r="I175" s="19"/>
      <c r="J175" s="20"/>
      <c r="K175" s="19"/>
      <c r="L175" s="20"/>
    </row>
    <row r="176" spans="1:12" ht="57" x14ac:dyDescent="0.2">
      <c r="A176" s="41" t="s">
        <v>51</v>
      </c>
      <c r="B176" s="19" t="s">
        <v>165</v>
      </c>
      <c r="C176" s="19"/>
      <c r="D176" s="20"/>
      <c r="E176" s="19"/>
      <c r="F176" s="20"/>
      <c r="G176" s="19"/>
      <c r="H176" s="20"/>
      <c r="I176" s="19"/>
      <c r="J176" s="20"/>
      <c r="K176" s="19"/>
      <c r="L176" s="20"/>
    </row>
    <row r="177" spans="1:12" ht="15" x14ac:dyDescent="0.2">
      <c r="A177" s="63" t="s">
        <v>211</v>
      </c>
      <c r="B177" s="42"/>
      <c r="C177" s="42"/>
      <c r="D177" s="64"/>
      <c r="E177" s="42"/>
      <c r="F177" s="64"/>
      <c r="G177" s="42"/>
      <c r="H177" s="64"/>
      <c r="I177" s="42"/>
      <c r="J177" s="64"/>
      <c r="K177" s="42"/>
      <c r="L177" s="64"/>
    </row>
    <row r="178" spans="1:12" ht="28.5" x14ac:dyDescent="0.2">
      <c r="A178" s="41" t="s">
        <v>212</v>
      </c>
      <c r="B178" s="19"/>
      <c r="C178" s="19"/>
      <c r="D178" s="20"/>
      <c r="E178" s="19"/>
      <c r="F178" s="20"/>
      <c r="G178" s="19"/>
      <c r="H178" s="20"/>
      <c r="I178" s="19"/>
      <c r="J178" s="20"/>
      <c r="K178" s="19"/>
      <c r="L178" s="20"/>
    </row>
    <row r="179" spans="1:12" x14ac:dyDescent="0.2">
      <c r="A179" s="41" t="s">
        <v>12</v>
      </c>
      <c r="B179" s="19" t="s">
        <v>23</v>
      </c>
      <c r="C179" s="19"/>
      <c r="D179" s="20"/>
      <c r="E179" s="19"/>
      <c r="F179" s="20"/>
      <c r="G179" s="19"/>
      <c r="H179" s="20"/>
      <c r="I179" s="19"/>
      <c r="J179" s="20"/>
      <c r="K179" s="19"/>
      <c r="L179" s="20"/>
    </row>
    <row r="180" spans="1:12" x14ac:dyDescent="0.2">
      <c r="A180" s="41" t="s">
        <v>13</v>
      </c>
      <c r="B180" s="19">
        <v>120</v>
      </c>
      <c r="C180" s="19"/>
      <c r="D180" s="20"/>
      <c r="E180" s="19" t="s">
        <v>13</v>
      </c>
      <c r="F180" s="20">
        <v>120</v>
      </c>
      <c r="G180" s="19" t="s">
        <v>13</v>
      </c>
      <c r="H180" s="20">
        <v>120</v>
      </c>
      <c r="I180" s="19" t="s">
        <v>13</v>
      </c>
      <c r="J180" s="20">
        <v>120</v>
      </c>
      <c r="K180" s="19" t="s">
        <v>13</v>
      </c>
      <c r="L180" s="20">
        <v>120</v>
      </c>
    </row>
    <row r="181" spans="1:12" x14ac:dyDescent="0.2">
      <c r="A181" s="41" t="s">
        <v>2</v>
      </c>
      <c r="B181" s="19">
        <v>100</v>
      </c>
      <c r="C181" s="19"/>
      <c r="D181" s="20"/>
      <c r="E181" s="19"/>
      <c r="F181" s="20"/>
      <c r="G181" s="19"/>
      <c r="H181" s="20"/>
      <c r="I181" s="19"/>
      <c r="J181" s="20"/>
      <c r="K181" s="19"/>
      <c r="L181" s="20"/>
    </row>
    <row r="182" spans="1:12" x14ac:dyDescent="0.2">
      <c r="A182" s="41" t="s">
        <v>32</v>
      </c>
      <c r="B182" s="19">
        <v>80</v>
      </c>
      <c r="C182" s="19" t="s">
        <v>281</v>
      </c>
      <c r="D182" s="20">
        <v>80</v>
      </c>
      <c r="E182" s="19"/>
      <c r="F182" s="20"/>
      <c r="G182" s="19"/>
      <c r="H182" s="20"/>
      <c r="I182" s="19"/>
      <c r="J182" s="20"/>
      <c r="K182" s="19"/>
      <c r="L182" s="20"/>
    </row>
    <row r="183" spans="1:12" x14ac:dyDescent="0.2">
      <c r="A183" s="41" t="s">
        <v>37</v>
      </c>
      <c r="B183" s="19">
        <v>60</v>
      </c>
      <c r="C183" s="19"/>
      <c r="D183" s="20"/>
      <c r="E183" s="19"/>
      <c r="F183" s="20"/>
      <c r="G183" s="19"/>
      <c r="H183" s="20"/>
      <c r="I183" s="19"/>
      <c r="J183" s="20"/>
      <c r="K183" s="19"/>
      <c r="L183" s="20"/>
    </row>
    <row r="184" spans="1:12" x14ac:dyDescent="0.2">
      <c r="A184" s="41" t="s">
        <v>44</v>
      </c>
      <c r="B184" s="19">
        <v>40</v>
      </c>
      <c r="C184" s="19"/>
      <c r="D184" s="20"/>
      <c r="E184" s="19"/>
      <c r="F184" s="20"/>
      <c r="G184" s="19"/>
      <c r="H184" s="20"/>
      <c r="I184" s="19"/>
      <c r="J184" s="20"/>
      <c r="K184" s="19"/>
      <c r="L184" s="20"/>
    </row>
    <row r="185" spans="1:12" x14ac:dyDescent="0.2">
      <c r="A185" s="41" t="s">
        <v>45</v>
      </c>
      <c r="B185" s="19">
        <v>30</v>
      </c>
      <c r="C185" s="19"/>
      <c r="D185" s="20"/>
      <c r="E185" s="19"/>
      <c r="F185" s="20"/>
      <c r="G185" s="19"/>
      <c r="H185" s="20"/>
      <c r="I185" s="19"/>
      <c r="J185" s="20"/>
      <c r="K185" s="19"/>
      <c r="L185" s="20"/>
    </row>
    <row r="186" spans="1:12" ht="57" x14ac:dyDescent="0.2">
      <c r="A186" s="41" t="s">
        <v>46</v>
      </c>
      <c r="B186" s="19" t="s">
        <v>165</v>
      </c>
      <c r="C186" s="19"/>
      <c r="D186" s="20"/>
      <c r="E186" s="19"/>
      <c r="F186" s="20"/>
      <c r="G186" s="19"/>
      <c r="H186" s="20"/>
      <c r="I186" s="19"/>
      <c r="J186" s="20"/>
      <c r="K186" s="19"/>
      <c r="L186" s="20"/>
    </row>
    <row r="187" spans="1:12" x14ac:dyDescent="0.2">
      <c r="A187" s="41" t="s">
        <v>213</v>
      </c>
      <c r="B187" s="19"/>
      <c r="C187" s="19"/>
      <c r="D187" s="20"/>
      <c r="E187" s="19"/>
      <c r="F187" s="20"/>
      <c r="G187" s="19"/>
      <c r="H187" s="20"/>
      <c r="I187" s="19"/>
      <c r="J187" s="20"/>
      <c r="K187" s="19"/>
      <c r="L187" s="20"/>
    </row>
    <row r="188" spans="1:12" x14ac:dyDescent="0.2">
      <c r="A188" s="41" t="s">
        <v>12</v>
      </c>
      <c r="B188" s="19" t="s">
        <v>23</v>
      </c>
      <c r="C188" s="19"/>
      <c r="D188" s="20"/>
      <c r="E188" s="19"/>
      <c r="F188" s="20"/>
      <c r="G188" s="19"/>
      <c r="H188" s="20"/>
      <c r="I188" s="19"/>
      <c r="J188" s="20"/>
      <c r="K188" s="19"/>
      <c r="L188" s="20"/>
    </row>
    <row r="189" spans="1:12" x14ac:dyDescent="0.2">
      <c r="A189" s="41" t="s">
        <v>13</v>
      </c>
      <c r="B189" s="19">
        <v>30</v>
      </c>
      <c r="C189" s="19" t="s">
        <v>282</v>
      </c>
      <c r="D189" s="20">
        <v>30</v>
      </c>
      <c r="E189" s="19" t="s">
        <v>13</v>
      </c>
      <c r="F189" s="20">
        <v>30</v>
      </c>
      <c r="G189" s="19" t="s">
        <v>13</v>
      </c>
      <c r="H189" s="20">
        <v>30</v>
      </c>
      <c r="I189" s="19" t="s">
        <v>13</v>
      </c>
      <c r="J189" s="20">
        <v>30</v>
      </c>
      <c r="K189" s="19" t="s">
        <v>13</v>
      </c>
      <c r="L189" s="20">
        <v>30</v>
      </c>
    </row>
    <row r="190" spans="1:12" x14ac:dyDescent="0.2">
      <c r="A190" s="41" t="s">
        <v>47</v>
      </c>
      <c r="B190" s="19">
        <v>20</v>
      </c>
      <c r="C190" s="19"/>
      <c r="D190" s="20"/>
      <c r="E190" s="19"/>
      <c r="F190" s="20"/>
      <c r="G190" s="19"/>
      <c r="H190" s="20"/>
      <c r="I190" s="19"/>
      <c r="J190" s="20"/>
      <c r="K190" s="19"/>
      <c r="L190" s="20"/>
    </row>
    <row r="191" spans="1:12" x14ac:dyDescent="0.2">
      <c r="A191" s="41" t="s">
        <v>48</v>
      </c>
      <c r="B191" s="19">
        <v>10</v>
      </c>
      <c r="C191" s="19"/>
      <c r="D191" s="20"/>
      <c r="E191" s="19"/>
      <c r="F191" s="20"/>
      <c r="G191" s="19"/>
      <c r="H191" s="20"/>
      <c r="I191" s="19"/>
      <c r="J191" s="20"/>
      <c r="K191" s="19"/>
      <c r="L191" s="20"/>
    </row>
    <row r="192" spans="1:12" x14ac:dyDescent="0.2">
      <c r="A192" s="41" t="s">
        <v>49</v>
      </c>
      <c r="B192" s="19">
        <v>5</v>
      </c>
      <c r="C192" s="19"/>
      <c r="D192" s="20"/>
      <c r="E192" s="19"/>
      <c r="F192" s="20"/>
      <c r="G192" s="19"/>
      <c r="H192" s="20"/>
      <c r="I192" s="19"/>
      <c r="J192" s="20"/>
      <c r="K192" s="19"/>
      <c r="L192" s="20"/>
    </row>
    <row r="193" spans="1:12" x14ac:dyDescent="0.2">
      <c r="A193" s="41" t="s">
        <v>50</v>
      </c>
      <c r="B193" s="19">
        <v>2</v>
      </c>
      <c r="C193" s="19"/>
      <c r="D193" s="20"/>
      <c r="E193" s="19"/>
      <c r="F193" s="20"/>
      <c r="G193" s="19"/>
      <c r="H193" s="20"/>
      <c r="I193" s="19"/>
      <c r="J193" s="20"/>
      <c r="K193" s="19"/>
      <c r="L193" s="20"/>
    </row>
    <row r="194" spans="1:12" ht="57" x14ac:dyDescent="0.2">
      <c r="A194" s="41" t="s">
        <v>51</v>
      </c>
      <c r="B194" s="19" t="s">
        <v>165</v>
      </c>
      <c r="C194" s="19"/>
      <c r="D194" s="20"/>
      <c r="E194" s="19"/>
      <c r="F194" s="20"/>
      <c r="G194" s="19"/>
      <c r="H194" s="20"/>
      <c r="I194" s="19"/>
      <c r="J194" s="20"/>
      <c r="K194" s="19"/>
      <c r="L194" s="20"/>
    </row>
    <row r="195" spans="1:12" ht="15.75" thickBot="1" x14ac:dyDescent="0.3">
      <c r="A195" s="21" t="s">
        <v>214</v>
      </c>
      <c r="B195" s="22"/>
      <c r="C195" s="40"/>
      <c r="D195" s="40">
        <f>SUM(D161:D194)</f>
        <v>220</v>
      </c>
      <c r="E195" s="40"/>
      <c r="F195" s="40">
        <f>SUM(F161:F194)</f>
        <v>280</v>
      </c>
      <c r="G195" s="40"/>
      <c r="H195" s="40">
        <f>SUM(H161:H194)</f>
        <v>300</v>
      </c>
      <c r="I195" s="40"/>
      <c r="J195" s="40">
        <f>SUM(J161:J194)</f>
        <v>300</v>
      </c>
      <c r="K195" s="40"/>
      <c r="L195" s="40">
        <f>SUM(L161:L194)</f>
        <v>300</v>
      </c>
    </row>
    <row r="196" spans="1:12" ht="12.75" x14ac:dyDescent="0.2">
      <c r="A196"/>
      <c r="B196"/>
      <c r="C196"/>
      <c r="D196"/>
      <c r="E196"/>
      <c r="F196"/>
      <c r="G196"/>
      <c r="H196"/>
      <c r="I196"/>
      <c r="J196"/>
      <c r="K196"/>
      <c r="L196"/>
    </row>
    <row r="197" spans="1:12" ht="66" customHeight="1" x14ac:dyDescent="0.2">
      <c r="A197" s="249" t="s">
        <v>227</v>
      </c>
      <c r="B197" s="249"/>
      <c r="C197" s="249"/>
      <c r="D197" s="249"/>
      <c r="E197" s="249"/>
      <c r="F197" s="249"/>
      <c r="G197" s="249"/>
      <c r="H197" s="249"/>
      <c r="I197" s="249"/>
      <c r="J197" s="249"/>
      <c r="K197" s="249"/>
      <c r="L197" s="249"/>
    </row>
    <row r="198" spans="1:12" ht="13.5" thickBot="1" x14ac:dyDescent="0.25">
      <c r="A198"/>
      <c r="B198"/>
      <c r="C198"/>
      <c r="D198"/>
      <c r="E198"/>
      <c r="F198"/>
      <c r="G198"/>
      <c r="H198"/>
      <c r="I198"/>
      <c r="J198"/>
      <c r="K198"/>
      <c r="L198"/>
    </row>
    <row r="199" spans="1:12" ht="60" x14ac:dyDescent="0.2">
      <c r="A199" s="270" t="s">
        <v>1</v>
      </c>
      <c r="B199" s="271"/>
      <c r="C199" s="15" t="s">
        <v>260</v>
      </c>
      <c r="D199" s="16" t="s">
        <v>186</v>
      </c>
      <c r="E199" s="134" t="s">
        <v>340</v>
      </c>
      <c r="F199" s="16" t="s">
        <v>186</v>
      </c>
      <c r="G199" s="135" t="s">
        <v>386</v>
      </c>
      <c r="H199" s="16" t="s">
        <v>186</v>
      </c>
      <c r="I199" s="134" t="s">
        <v>420</v>
      </c>
      <c r="J199" s="16" t="s">
        <v>186</v>
      </c>
      <c r="K199" s="134" t="s">
        <v>454</v>
      </c>
      <c r="L199" s="16" t="s">
        <v>186</v>
      </c>
    </row>
    <row r="200" spans="1:12" ht="15" x14ac:dyDescent="0.2">
      <c r="A200" s="255" t="s">
        <v>229</v>
      </c>
      <c r="B200" s="256"/>
      <c r="C200" s="19"/>
      <c r="D200" s="20"/>
      <c r="E200" s="19"/>
      <c r="F200" s="19"/>
      <c r="G200" s="19"/>
      <c r="H200" s="19"/>
      <c r="I200" s="19"/>
      <c r="J200" s="19"/>
      <c r="K200" s="19"/>
      <c r="L200" s="19"/>
    </row>
    <row r="201" spans="1:12" ht="28.5" x14ac:dyDescent="0.2">
      <c r="A201" s="41" t="s">
        <v>228</v>
      </c>
      <c r="B201" s="19"/>
      <c r="C201" s="19"/>
      <c r="D201" s="20"/>
      <c r="E201" s="19"/>
      <c r="F201" s="19"/>
      <c r="G201" s="19"/>
      <c r="H201" s="19"/>
      <c r="I201" s="19"/>
      <c r="J201" s="19"/>
      <c r="K201" s="19"/>
      <c r="L201" s="19"/>
    </row>
    <row r="202" spans="1:12" x14ac:dyDescent="0.2">
      <c r="A202" s="41"/>
      <c r="B202" s="19"/>
      <c r="C202" s="19"/>
      <c r="D202" s="20"/>
      <c r="E202" s="19"/>
      <c r="F202" s="19"/>
      <c r="G202" s="19"/>
      <c r="H202" s="19"/>
      <c r="I202" s="19"/>
      <c r="J202" s="19"/>
      <c r="K202" s="19"/>
      <c r="L202" s="19"/>
    </row>
    <row r="203" spans="1:12" ht="30" customHeight="1" x14ac:dyDescent="0.2">
      <c r="A203" s="268" t="s">
        <v>230</v>
      </c>
      <c r="B203" s="269"/>
      <c r="C203" s="42"/>
      <c r="D203" s="64"/>
      <c r="E203" s="42"/>
      <c r="F203" s="42"/>
      <c r="G203" s="42"/>
      <c r="H203" s="42"/>
      <c r="I203" s="42"/>
      <c r="J203" s="42"/>
      <c r="K203" s="42"/>
      <c r="L203" s="42"/>
    </row>
    <row r="204" spans="1:12" x14ac:dyDescent="0.2">
      <c r="A204" s="41" t="s">
        <v>12</v>
      </c>
      <c r="B204" s="19" t="s">
        <v>23</v>
      </c>
      <c r="C204" s="19"/>
      <c r="D204" s="20"/>
      <c r="E204" s="19"/>
      <c r="F204" s="19"/>
      <c r="G204" s="19"/>
      <c r="H204" s="19"/>
      <c r="I204" s="19"/>
      <c r="J204" s="19"/>
      <c r="K204" s="19"/>
      <c r="L204" s="19"/>
    </row>
    <row r="205" spans="1:12" x14ac:dyDescent="0.2">
      <c r="A205" s="41" t="s">
        <v>13</v>
      </c>
      <c r="B205" s="19">
        <v>150</v>
      </c>
      <c r="C205" s="19" t="s">
        <v>13</v>
      </c>
      <c r="D205" s="20">
        <v>150</v>
      </c>
      <c r="E205" s="19" t="s">
        <v>13</v>
      </c>
      <c r="F205" s="20">
        <v>150</v>
      </c>
      <c r="G205" s="19"/>
      <c r="H205" s="20"/>
      <c r="I205" s="19" t="s">
        <v>13</v>
      </c>
      <c r="J205" s="20">
        <v>150</v>
      </c>
      <c r="K205" s="19" t="s">
        <v>13</v>
      </c>
      <c r="L205" s="20">
        <v>150</v>
      </c>
    </row>
    <row r="206" spans="1:12" x14ac:dyDescent="0.2">
      <c r="A206" s="41" t="s">
        <v>215</v>
      </c>
      <c r="B206" s="19">
        <v>120</v>
      </c>
      <c r="C206" s="19"/>
      <c r="D206" s="20"/>
      <c r="E206" s="19"/>
      <c r="F206" s="20"/>
      <c r="G206" s="19" t="s">
        <v>394</v>
      </c>
      <c r="H206" s="20">
        <v>120</v>
      </c>
      <c r="I206" s="19"/>
      <c r="J206" s="20"/>
      <c r="K206" s="19"/>
      <c r="L206" s="20"/>
    </row>
    <row r="207" spans="1:12" x14ac:dyDescent="0.2">
      <c r="A207" s="41" t="s">
        <v>216</v>
      </c>
      <c r="B207" s="19">
        <v>90</v>
      </c>
      <c r="C207" s="19"/>
      <c r="D207" s="20"/>
      <c r="E207" s="19"/>
      <c r="F207" s="20"/>
      <c r="G207" s="19"/>
      <c r="H207" s="20"/>
      <c r="I207" s="19"/>
      <c r="J207" s="20"/>
      <c r="K207" s="19"/>
      <c r="L207" s="20"/>
    </row>
    <row r="208" spans="1:12" x14ac:dyDescent="0.2">
      <c r="A208" s="41" t="s">
        <v>217</v>
      </c>
      <c r="B208" s="19">
        <v>70</v>
      </c>
      <c r="C208" s="19"/>
      <c r="D208" s="20"/>
      <c r="E208" s="19"/>
      <c r="F208" s="20"/>
      <c r="G208" s="19"/>
      <c r="H208" s="20"/>
      <c r="I208" s="19"/>
      <c r="J208" s="20"/>
      <c r="K208" s="19"/>
      <c r="L208" s="20"/>
    </row>
    <row r="209" spans="1:12" x14ac:dyDescent="0.2">
      <c r="A209" s="41" t="s">
        <v>218</v>
      </c>
      <c r="B209" s="19">
        <v>50</v>
      </c>
      <c r="C209" s="19"/>
      <c r="D209" s="20"/>
      <c r="E209" s="19"/>
      <c r="F209" s="20"/>
      <c r="G209" s="19"/>
      <c r="H209" s="20"/>
      <c r="I209" s="19"/>
      <c r="J209" s="20"/>
      <c r="K209" s="19"/>
      <c r="L209" s="20"/>
    </row>
    <row r="210" spans="1:12" ht="57" x14ac:dyDescent="0.2">
      <c r="A210" s="41" t="s">
        <v>219</v>
      </c>
      <c r="B210" s="19" t="s">
        <v>165</v>
      </c>
      <c r="C210" s="19"/>
      <c r="D210" s="20"/>
      <c r="E210" s="19"/>
      <c r="F210" s="20"/>
      <c r="G210" s="19"/>
      <c r="H210" s="20"/>
      <c r="I210" s="19"/>
      <c r="J210" s="20"/>
      <c r="K210" s="19"/>
      <c r="L210" s="20"/>
    </row>
    <row r="211" spans="1:12" ht="15" x14ac:dyDescent="0.2">
      <c r="A211" s="268" t="s">
        <v>231</v>
      </c>
      <c r="B211" s="269"/>
      <c r="C211" s="42"/>
      <c r="D211" s="64"/>
      <c r="E211" s="42"/>
      <c r="F211" s="64"/>
      <c r="G211" s="42"/>
      <c r="H211" s="64"/>
      <c r="I211" s="42"/>
      <c r="J211" s="64"/>
      <c r="K211" s="42"/>
      <c r="L211" s="64"/>
    </row>
    <row r="212" spans="1:12" x14ac:dyDescent="0.2">
      <c r="A212" s="41" t="s">
        <v>12</v>
      </c>
      <c r="B212" s="19" t="s">
        <v>23</v>
      </c>
      <c r="C212" s="19"/>
      <c r="D212" s="20"/>
      <c r="E212" s="19"/>
      <c r="F212" s="20"/>
      <c r="G212" s="19"/>
      <c r="H212" s="20"/>
      <c r="I212" s="19"/>
      <c r="J212" s="20"/>
      <c r="K212" s="19"/>
      <c r="L212" s="20"/>
    </row>
    <row r="213" spans="1:12" x14ac:dyDescent="0.2">
      <c r="A213" s="41" t="s">
        <v>13</v>
      </c>
      <c r="B213" s="19">
        <v>150</v>
      </c>
      <c r="C213" s="19" t="s">
        <v>13</v>
      </c>
      <c r="D213" s="20">
        <v>150</v>
      </c>
      <c r="E213" s="19" t="s">
        <v>13</v>
      </c>
      <c r="F213" s="20">
        <v>150</v>
      </c>
      <c r="G213" s="19" t="s">
        <v>13</v>
      </c>
      <c r="H213" s="20">
        <v>150</v>
      </c>
      <c r="I213" s="19" t="s">
        <v>13</v>
      </c>
      <c r="J213" s="20">
        <v>150</v>
      </c>
      <c r="K213" s="19" t="s">
        <v>13</v>
      </c>
      <c r="L213" s="20">
        <v>150</v>
      </c>
    </row>
    <row r="214" spans="1:12" x14ac:dyDescent="0.2">
      <c r="A214" s="41" t="s">
        <v>47</v>
      </c>
      <c r="B214" s="19">
        <v>20</v>
      </c>
      <c r="C214" s="19"/>
      <c r="D214" s="20"/>
      <c r="E214" s="19"/>
      <c r="F214" s="20"/>
      <c r="G214" s="19"/>
      <c r="H214" s="19"/>
      <c r="I214" s="19"/>
      <c r="J214" s="20"/>
      <c r="K214" s="19"/>
      <c r="L214" s="19"/>
    </row>
    <row r="215" spans="1:12" x14ac:dyDescent="0.2">
      <c r="A215" s="41" t="s">
        <v>48</v>
      </c>
      <c r="B215" s="19">
        <v>5</v>
      </c>
      <c r="C215" s="19"/>
      <c r="D215" s="20"/>
      <c r="E215" s="19"/>
      <c r="F215" s="20"/>
      <c r="G215" s="19"/>
      <c r="H215" s="19"/>
      <c r="I215" s="19"/>
      <c r="J215" s="20"/>
      <c r="K215" s="19"/>
      <c r="L215" s="19"/>
    </row>
    <row r="216" spans="1:12" ht="57" x14ac:dyDescent="0.2">
      <c r="A216" s="41" t="s">
        <v>7</v>
      </c>
      <c r="B216" s="19" t="s">
        <v>165</v>
      </c>
      <c r="C216" s="19"/>
      <c r="D216" s="20"/>
      <c r="E216" s="19"/>
      <c r="F216" s="20"/>
      <c r="G216" s="19"/>
      <c r="H216" s="19"/>
      <c r="I216" s="19"/>
      <c r="J216" s="20"/>
      <c r="K216" s="19"/>
      <c r="L216" s="19"/>
    </row>
    <row r="217" spans="1:12" ht="15.75" thickBot="1" x14ac:dyDescent="0.3">
      <c r="A217" s="21" t="s">
        <v>220</v>
      </c>
      <c r="B217" s="22"/>
      <c r="C217" s="40"/>
      <c r="D217" s="40">
        <f>SUM(D204:D216)</f>
        <v>300</v>
      </c>
      <c r="E217" s="40"/>
      <c r="F217" s="40">
        <f>SUM(F204:F216)</f>
        <v>300</v>
      </c>
      <c r="G217" s="40"/>
      <c r="H217" s="40">
        <f>SUM(H204:H216)</f>
        <v>270</v>
      </c>
      <c r="I217" s="40"/>
      <c r="J217" s="40">
        <f>SUM(J204:J216)</f>
        <v>300</v>
      </c>
      <c r="K217" s="40"/>
      <c r="L217" s="40">
        <f>SUM(L204:L216)</f>
        <v>300</v>
      </c>
    </row>
    <row r="218" spans="1:12" ht="18" x14ac:dyDescent="0.2">
      <c r="A218" s="68"/>
      <c r="B218" s="68"/>
      <c r="C218" s="68"/>
      <c r="D218" s="68"/>
      <c r="E218" s="68"/>
      <c r="F218" s="68"/>
      <c r="G218"/>
      <c r="H218"/>
      <c r="I218"/>
      <c r="J218"/>
      <c r="K218"/>
      <c r="L218"/>
    </row>
    <row r="219" spans="1:12" ht="66" customHeight="1" x14ac:dyDescent="0.2">
      <c r="A219" s="249" t="s">
        <v>232</v>
      </c>
      <c r="B219" s="249"/>
      <c r="C219" s="249"/>
      <c r="D219" s="249"/>
      <c r="E219" s="249"/>
      <c r="F219" s="249"/>
      <c r="G219" s="249"/>
      <c r="H219" s="249"/>
      <c r="I219" s="249"/>
      <c r="J219" s="249"/>
      <c r="K219" s="249"/>
      <c r="L219" s="249"/>
    </row>
    <row r="220" spans="1:12" ht="15" thickBot="1" x14ac:dyDescent="0.25"/>
    <row r="221" spans="1:12" ht="45" x14ac:dyDescent="0.2">
      <c r="A221" s="138" t="s">
        <v>1</v>
      </c>
      <c r="B221" s="139"/>
      <c r="C221" s="135" t="s">
        <v>340</v>
      </c>
      <c r="D221" s="140" t="s">
        <v>23</v>
      </c>
      <c r="E221" s="134" t="s">
        <v>386</v>
      </c>
      <c r="F221" s="140" t="s">
        <v>23</v>
      </c>
    </row>
    <row r="222" spans="1:12" ht="15" x14ac:dyDescent="0.2">
      <c r="A222" s="258" t="s">
        <v>233</v>
      </c>
      <c r="B222" s="259"/>
      <c r="C222" s="17"/>
      <c r="D222" s="31"/>
      <c r="E222" s="17"/>
      <c r="F222" s="17"/>
    </row>
    <row r="223" spans="1:12" ht="28.5" customHeight="1" x14ac:dyDescent="0.2">
      <c r="A223" s="260" t="s">
        <v>9</v>
      </c>
      <c r="B223" s="261"/>
      <c r="C223" s="17"/>
      <c r="D223" s="31"/>
      <c r="E223" s="17"/>
      <c r="F223" s="17"/>
    </row>
    <row r="224" spans="1:12" ht="15" x14ac:dyDescent="0.2">
      <c r="A224" s="262" t="s">
        <v>10</v>
      </c>
      <c r="B224" s="263"/>
      <c r="C224" s="43"/>
      <c r="D224" s="44"/>
      <c r="E224" s="43"/>
      <c r="F224" s="43"/>
    </row>
    <row r="225" spans="1:12" ht="39.75" customHeight="1" x14ac:dyDescent="0.2">
      <c r="A225" s="264" t="s">
        <v>221</v>
      </c>
      <c r="B225" s="265"/>
      <c r="C225" s="43"/>
      <c r="D225" s="44"/>
      <c r="E225" s="43"/>
      <c r="F225" s="43"/>
    </row>
    <row r="226" spans="1:12" ht="15" x14ac:dyDescent="0.2">
      <c r="A226" s="136" t="s">
        <v>12</v>
      </c>
      <c r="B226" s="12" t="s">
        <v>23</v>
      </c>
      <c r="C226" s="19"/>
      <c r="D226" s="20"/>
      <c r="E226" s="19"/>
      <c r="F226" s="19"/>
    </row>
    <row r="227" spans="1:12" x14ac:dyDescent="0.2">
      <c r="A227" s="137" t="s">
        <v>13</v>
      </c>
      <c r="B227" s="13">
        <v>200</v>
      </c>
      <c r="C227" s="45"/>
      <c r="D227" s="47"/>
      <c r="E227" s="19"/>
      <c r="F227" s="19"/>
    </row>
    <row r="228" spans="1:12" x14ac:dyDescent="0.2">
      <c r="A228" s="137" t="s">
        <v>14</v>
      </c>
      <c r="B228" s="13">
        <v>150</v>
      </c>
      <c r="C228" s="46">
        <v>49000000</v>
      </c>
      <c r="D228" s="47">
        <f>150*E228/C228</f>
        <v>61.224489795918366</v>
      </c>
      <c r="E228" s="48">
        <v>20000000</v>
      </c>
      <c r="F228" s="20">
        <v>150</v>
      </c>
    </row>
    <row r="229" spans="1:12" x14ac:dyDescent="0.2">
      <c r="A229" s="137" t="s">
        <v>57</v>
      </c>
      <c r="B229" s="13">
        <v>60</v>
      </c>
      <c r="C229" s="45"/>
      <c r="D229" s="47"/>
      <c r="E229" s="19"/>
      <c r="F229" s="19"/>
    </row>
    <row r="230" spans="1:12" x14ac:dyDescent="0.2">
      <c r="A230" s="137" t="s">
        <v>166</v>
      </c>
      <c r="B230" s="13">
        <v>30</v>
      </c>
      <c r="C230" s="45"/>
      <c r="D230" s="47"/>
      <c r="E230" s="19"/>
      <c r="F230" s="19"/>
    </row>
    <row r="231" spans="1:12" ht="57" x14ac:dyDescent="0.2">
      <c r="A231" s="137" t="s">
        <v>167</v>
      </c>
      <c r="B231" s="9" t="s">
        <v>159</v>
      </c>
      <c r="C231" s="45"/>
      <c r="D231" s="47"/>
      <c r="E231" s="19"/>
      <c r="F231" s="19"/>
    </row>
    <row r="232" spans="1:12" ht="15" x14ac:dyDescent="0.2">
      <c r="A232" s="136" t="s">
        <v>168</v>
      </c>
      <c r="B232" s="12" t="s">
        <v>23</v>
      </c>
      <c r="C232" s="45"/>
      <c r="D232" s="47"/>
      <c r="E232" s="19"/>
      <c r="F232" s="19"/>
    </row>
    <row r="233" spans="1:12" x14ac:dyDescent="0.2">
      <c r="A233" s="137" t="s">
        <v>13</v>
      </c>
      <c r="B233" s="13">
        <v>100</v>
      </c>
      <c r="C233" s="45"/>
      <c r="D233" s="47"/>
      <c r="E233" s="19"/>
      <c r="F233" s="19"/>
    </row>
    <row r="234" spans="1:12" x14ac:dyDescent="0.2">
      <c r="A234" s="137" t="s">
        <v>169</v>
      </c>
      <c r="B234" s="13">
        <v>20</v>
      </c>
      <c r="C234" s="48">
        <v>19000000</v>
      </c>
      <c r="D234" s="20">
        <v>20</v>
      </c>
      <c r="E234" s="48">
        <v>20000000</v>
      </c>
      <c r="F234" s="20">
        <f>20*C234/E234</f>
        <v>19</v>
      </c>
    </row>
    <row r="235" spans="1:12" ht="57" x14ac:dyDescent="0.2">
      <c r="A235" s="137" t="s">
        <v>170</v>
      </c>
      <c r="B235" s="9" t="s">
        <v>159</v>
      </c>
      <c r="C235" s="19"/>
      <c r="D235" s="20"/>
      <c r="E235" s="19"/>
      <c r="F235" s="19"/>
    </row>
    <row r="236" spans="1:12" ht="16.5" thickBot="1" x14ac:dyDescent="0.3">
      <c r="A236" s="21" t="s">
        <v>222</v>
      </c>
      <c r="B236" s="22"/>
      <c r="C236" s="215"/>
      <c r="D236" s="215">
        <f>SUM(D223:D235)</f>
        <v>81.224489795918373</v>
      </c>
      <c r="E236" s="215"/>
      <c r="F236" s="215">
        <f>SUM(F223:F235)</f>
        <v>169</v>
      </c>
      <c r="G236" s="49"/>
      <c r="H236" s="49"/>
      <c r="I236" s="49"/>
      <c r="J236" s="49"/>
      <c r="K236" s="49"/>
      <c r="L236" s="49"/>
    </row>
    <row r="237" spans="1:12" ht="12.75" x14ac:dyDescent="0.2">
      <c r="A237"/>
      <c r="B237"/>
      <c r="C237"/>
      <c r="D237"/>
      <c r="E237"/>
      <c r="F237"/>
      <c r="G237"/>
      <c r="H237"/>
      <c r="I237"/>
      <c r="J237"/>
      <c r="K237"/>
      <c r="L237"/>
    </row>
    <row r="238" spans="1:12" ht="12.75" x14ac:dyDescent="0.2">
      <c r="A238"/>
      <c r="B238"/>
      <c r="C238"/>
      <c r="D238"/>
      <c r="E238"/>
      <c r="F238"/>
      <c r="G238"/>
      <c r="H238"/>
      <c r="I238"/>
      <c r="J238"/>
      <c r="K238"/>
      <c r="L238"/>
    </row>
    <row r="239" spans="1:12" ht="66" customHeight="1" x14ac:dyDescent="0.2">
      <c r="A239" s="249" t="s">
        <v>234</v>
      </c>
      <c r="B239" s="249"/>
      <c r="C239" s="249"/>
      <c r="D239" s="249"/>
      <c r="E239" s="249"/>
      <c r="F239" s="249"/>
      <c r="G239" s="249"/>
      <c r="H239" s="249"/>
      <c r="I239" s="249"/>
      <c r="J239" s="249"/>
      <c r="K239" s="249"/>
      <c r="L239" s="249"/>
    </row>
    <row r="240" spans="1:12" ht="13.5" thickBot="1" x14ac:dyDescent="0.25">
      <c r="A240"/>
      <c r="B240"/>
      <c r="C240"/>
      <c r="D240"/>
      <c r="E240"/>
      <c r="F240"/>
      <c r="G240"/>
      <c r="H240"/>
      <c r="I240"/>
      <c r="J240"/>
      <c r="K240"/>
      <c r="L240"/>
    </row>
    <row r="241" spans="1:12" ht="15" x14ac:dyDescent="0.25">
      <c r="A241" s="50" t="s">
        <v>1</v>
      </c>
      <c r="B241" s="51"/>
      <c r="C241" s="52"/>
      <c r="D241" s="52"/>
      <c r="E241" s="52"/>
      <c r="F241" s="53"/>
      <c r="G241" s="1"/>
      <c r="H241" s="1"/>
      <c r="I241" s="1"/>
      <c r="J241" s="1"/>
      <c r="K241" s="1"/>
      <c r="L241" s="1"/>
    </row>
    <row r="242" spans="1:12" ht="15" thickBot="1" x14ac:dyDescent="0.25">
      <c r="A242" s="250" t="s">
        <v>20</v>
      </c>
      <c r="B242" s="251"/>
      <c r="C242" s="251"/>
      <c r="D242" s="251"/>
      <c r="E242" s="251"/>
      <c r="F242" s="252"/>
      <c r="G242" s="1"/>
      <c r="H242" s="1"/>
      <c r="I242" s="1"/>
      <c r="J242" s="1"/>
      <c r="K242" s="1"/>
      <c r="L242" s="1"/>
    </row>
    <row r="245" spans="1:12" ht="66" customHeight="1" x14ac:dyDescent="0.2">
      <c r="A245" s="249" t="s">
        <v>235</v>
      </c>
      <c r="B245" s="249"/>
      <c r="C245" s="249"/>
      <c r="D245" s="249"/>
      <c r="E245" s="249"/>
      <c r="F245" s="249"/>
      <c r="G245" s="249"/>
      <c r="H245" s="249"/>
      <c r="I245" s="249"/>
      <c r="J245" s="249"/>
      <c r="K245" s="249"/>
      <c r="L245" s="249"/>
    </row>
    <row r="246" spans="1:12" ht="13.5" thickBot="1" x14ac:dyDescent="0.25">
      <c r="A246"/>
      <c r="B246"/>
      <c r="C246"/>
      <c r="D246"/>
      <c r="E246"/>
      <c r="F246"/>
      <c r="G246"/>
      <c r="H246"/>
      <c r="I246"/>
      <c r="J246"/>
      <c r="K246"/>
      <c r="L246"/>
    </row>
    <row r="247" spans="1:12" ht="15" x14ac:dyDescent="0.25">
      <c r="A247" s="50" t="s">
        <v>1</v>
      </c>
      <c r="B247" s="51"/>
      <c r="C247" s="52"/>
      <c r="D247" s="52"/>
      <c r="E247" s="52"/>
      <c r="F247" s="53"/>
      <c r="G247" s="1"/>
      <c r="H247" s="1"/>
      <c r="I247" s="1"/>
      <c r="J247" s="1"/>
      <c r="K247" s="1"/>
      <c r="L247" s="1"/>
    </row>
    <row r="248" spans="1:12" ht="15" thickBot="1" x14ac:dyDescent="0.25">
      <c r="A248" s="250" t="s">
        <v>20</v>
      </c>
      <c r="B248" s="251"/>
      <c r="C248" s="251"/>
      <c r="D248" s="251"/>
      <c r="E248" s="251"/>
      <c r="F248" s="252"/>
      <c r="G248" s="1"/>
      <c r="H248" s="1"/>
      <c r="I248" s="1"/>
      <c r="J248" s="1"/>
      <c r="K248" s="1"/>
      <c r="L248" s="1"/>
    </row>
  </sheetData>
  <sheetProtection algorithmName="SHA-512" hashValue="O3EhJ+57nhjUmFkcEvLYYPICG3PIA08eVwCxK1Rkb5vfWm6cym7L5QCMN7sCfQtxug7QRdDz2ExM8onvcbkFnA==" saltValue="MVn0P6MyRNAKey2QqlUBug==" spinCount="100000" sheet="1"/>
  <mergeCells count="42">
    <mergeCell ref="A2:L2"/>
    <mergeCell ref="A116:L116"/>
    <mergeCell ref="A155:L155"/>
    <mergeCell ref="A138:B138"/>
    <mergeCell ref="A197:L197"/>
    <mergeCell ref="A73:B73"/>
    <mergeCell ref="A80:B80"/>
    <mergeCell ref="A86:B86"/>
    <mergeCell ref="A87:B87"/>
    <mergeCell ref="A94:B94"/>
    <mergeCell ref="A123:B123"/>
    <mergeCell ref="A222:B222"/>
    <mergeCell ref="A223:B223"/>
    <mergeCell ref="A224:B224"/>
    <mergeCell ref="A225:B225"/>
    <mergeCell ref="A219:L219"/>
    <mergeCell ref="A200:B200"/>
    <mergeCell ref="A203:B203"/>
    <mergeCell ref="A211:B211"/>
    <mergeCell ref="A199:B199"/>
    <mergeCell ref="A239:L239"/>
    <mergeCell ref="A245:L245"/>
    <mergeCell ref="A248:F248"/>
    <mergeCell ref="A160:B160"/>
    <mergeCell ref="A169:B169"/>
    <mergeCell ref="A242:F242"/>
    <mergeCell ref="A5:B5"/>
    <mergeCell ref="A101:B101"/>
    <mergeCell ref="A108:B108"/>
    <mergeCell ref="A58:B58"/>
    <mergeCell ref="A59:B59"/>
    <mergeCell ref="A66:B66"/>
    <mergeCell ref="A72:B72"/>
    <mergeCell ref="A100:B100"/>
    <mergeCell ref="A6:B6"/>
    <mergeCell ref="A15:B15"/>
    <mergeCell ref="A16:B16"/>
    <mergeCell ref="A35:B35"/>
    <mergeCell ref="A36:B36"/>
    <mergeCell ref="A44:B44"/>
    <mergeCell ref="A45:B45"/>
    <mergeCell ref="A52:B5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topLeftCell="B14" zoomScale="70" zoomScaleNormal="70" zoomScaleSheetLayoutView="75" workbookViewId="0">
      <selection activeCell="C6" sqref="C6"/>
    </sheetView>
  </sheetViews>
  <sheetFormatPr baseColWidth="10" defaultRowHeight="14.25" x14ac:dyDescent="0.2"/>
  <cols>
    <col min="1" max="1" width="85.7109375" style="1" customWidth="1"/>
    <col min="2" max="2" width="25" style="1" customWidth="1"/>
    <col min="3" max="3" width="37.5703125" style="1" customWidth="1"/>
    <col min="4" max="4" width="13.42578125" style="1" customWidth="1"/>
    <col min="5" max="5" width="36.28515625" style="1" customWidth="1"/>
    <col min="6" max="6" width="12.85546875" style="1" customWidth="1"/>
    <col min="7" max="7" width="35.7109375" style="1" customWidth="1"/>
    <col min="8" max="8" width="13.28515625" style="1" customWidth="1"/>
    <col min="9" max="9" width="35.7109375" style="1" customWidth="1"/>
    <col min="10" max="10" width="13.28515625" style="1" customWidth="1"/>
    <col min="11" max="11" width="35.7109375" style="1" customWidth="1"/>
    <col min="12" max="12" width="13.28515625" style="1" customWidth="1"/>
    <col min="13" max="16384" width="11.42578125" style="1"/>
  </cols>
  <sheetData>
    <row r="1" spans="1:13" ht="26.25" customHeight="1" x14ac:dyDescent="0.2">
      <c r="A1" s="237" t="s">
        <v>185</v>
      </c>
      <c r="B1" s="237"/>
      <c r="C1" s="237"/>
      <c r="D1" s="237"/>
      <c r="E1" s="237"/>
      <c r="F1" s="237"/>
      <c r="G1" s="237"/>
      <c r="H1" s="237"/>
      <c r="I1" s="237"/>
      <c r="J1" s="237"/>
      <c r="K1" s="237"/>
      <c r="L1" s="237"/>
      <c r="M1" s="237"/>
    </row>
    <row r="2" spans="1:13" ht="69.95" customHeight="1" x14ac:dyDescent="0.2">
      <c r="A2" s="237" t="s">
        <v>58</v>
      </c>
      <c r="B2" s="237"/>
      <c r="C2" s="237"/>
      <c r="D2" s="237"/>
      <c r="E2" s="237"/>
      <c r="F2" s="237"/>
      <c r="G2" s="237"/>
      <c r="H2" s="237"/>
      <c r="I2" s="237"/>
      <c r="J2" s="237"/>
      <c r="K2" s="237"/>
      <c r="L2" s="237"/>
    </row>
    <row r="3" spans="1:13" ht="30" customHeight="1" thickBot="1" x14ac:dyDescent="0.25">
      <c r="A3" s="237" t="s">
        <v>16</v>
      </c>
      <c r="B3" s="237"/>
      <c r="C3" s="237"/>
      <c r="D3" s="237"/>
      <c r="E3" s="237"/>
      <c r="F3" s="237"/>
      <c r="G3" s="237"/>
      <c r="H3" s="237"/>
      <c r="I3" s="237"/>
      <c r="J3" s="237"/>
      <c r="K3" s="237"/>
      <c r="L3" s="237"/>
    </row>
    <row r="4" spans="1:13" ht="15" customHeight="1" x14ac:dyDescent="0.2">
      <c r="A4" s="272" t="s">
        <v>22</v>
      </c>
      <c r="B4" s="272" t="s">
        <v>23</v>
      </c>
      <c r="C4" s="274" t="s">
        <v>259</v>
      </c>
      <c r="D4" s="274"/>
      <c r="E4" s="274"/>
      <c r="F4" s="274"/>
      <c r="G4" s="274"/>
      <c r="H4" s="274"/>
      <c r="I4" s="274"/>
      <c r="J4" s="274"/>
      <c r="K4" s="274"/>
      <c r="L4" s="274"/>
    </row>
    <row r="5" spans="1:13" ht="77.25" customHeight="1" x14ac:dyDescent="0.2">
      <c r="A5" s="273"/>
      <c r="B5" s="273"/>
      <c r="C5" s="142" t="s">
        <v>260</v>
      </c>
      <c r="D5" s="142" t="s">
        <v>23</v>
      </c>
      <c r="E5" s="142" t="s">
        <v>340</v>
      </c>
      <c r="F5" s="142" t="s">
        <v>23</v>
      </c>
      <c r="G5" s="142" t="s">
        <v>386</v>
      </c>
      <c r="H5" s="142" t="s">
        <v>23</v>
      </c>
      <c r="I5" s="142" t="s">
        <v>420</v>
      </c>
      <c r="J5" s="142" t="s">
        <v>23</v>
      </c>
      <c r="K5" s="142" t="s">
        <v>454</v>
      </c>
      <c r="L5" s="142" t="s">
        <v>23</v>
      </c>
    </row>
    <row r="6" spans="1:13" ht="43.5" x14ac:dyDescent="0.2">
      <c r="A6" s="143" t="s">
        <v>63</v>
      </c>
      <c r="B6" s="144">
        <v>40</v>
      </c>
      <c r="C6" s="145" t="s">
        <v>261</v>
      </c>
      <c r="D6" s="146">
        <f>40*10/15</f>
        <v>26.666666666666668</v>
      </c>
      <c r="E6" s="145" t="s">
        <v>341</v>
      </c>
      <c r="F6" s="146">
        <f>40*5/15</f>
        <v>13.333333333333334</v>
      </c>
      <c r="G6" s="145" t="s">
        <v>387</v>
      </c>
      <c r="H6" s="146">
        <f>40*10/15</f>
        <v>26.666666666666668</v>
      </c>
      <c r="I6" s="145" t="s">
        <v>472</v>
      </c>
      <c r="J6" s="146">
        <v>40</v>
      </c>
      <c r="K6" s="145" t="s">
        <v>455</v>
      </c>
      <c r="L6" s="146">
        <f>40*5/15</f>
        <v>13.333333333333334</v>
      </c>
    </row>
    <row r="7" spans="1:13" ht="102" x14ac:dyDescent="0.2">
      <c r="A7" s="143" t="s">
        <v>473</v>
      </c>
      <c r="B7" s="144">
        <v>40</v>
      </c>
      <c r="C7" s="145" t="s">
        <v>262</v>
      </c>
      <c r="D7" s="146">
        <f>10*6/10</f>
        <v>6</v>
      </c>
      <c r="E7" s="145" t="s">
        <v>342</v>
      </c>
      <c r="F7" s="146">
        <v>40</v>
      </c>
      <c r="G7" s="145" t="s">
        <v>388</v>
      </c>
      <c r="H7" s="146">
        <v>10</v>
      </c>
      <c r="I7" s="145" t="s">
        <v>421</v>
      </c>
      <c r="J7" s="146">
        <v>40</v>
      </c>
      <c r="K7" s="145" t="s">
        <v>456</v>
      </c>
      <c r="L7" s="146">
        <v>20</v>
      </c>
    </row>
    <row r="8" spans="1:13" ht="87.75" x14ac:dyDescent="0.2">
      <c r="A8" s="143" t="s">
        <v>64</v>
      </c>
      <c r="B8" s="144">
        <v>30</v>
      </c>
      <c r="C8" s="145" t="s">
        <v>474</v>
      </c>
      <c r="D8" s="146">
        <v>30</v>
      </c>
      <c r="E8" s="145" t="s">
        <v>343</v>
      </c>
      <c r="F8" s="146">
        <v>30</v>
      </c>
      <c r="G8" s="145" t="s">
        <v>389</v>
      </c>
      <c r="H8" s="146">
        <f>30*8/10</f>
        <v>24</v>
      </c>
      <c r="I8" s="145" t="s">
        <v>422</v>
      </c>
      <c r="J8" s="146">
        <f>30*8/10</f>
        <v>24</v>
      </c>
      <c r="K8" s="145" t="s">
        <v>457</v>
      </c>
      <c r="L8" s="146">
        <f>30*8/10</f>
        <v>24</v>
      </c>
    </row>
    <row r="9" spans="1:13" ht="43.5" x14ac:dyDescent="0.2">
      <c r="A9" s="147" t="s">
        <v>180</v>
      </c>
      <c r="B9" s="144">
        <v>20</v>
      </c>
      <c r="C9" s="145" t="s">
        <v>263</v>
      </c>
      <c r="D9" s="146">
        <f>20*1/100</f>
        <v>0.2</v>
      </c>
      <c r="E9" s="145" t="s">
        <v>344</v>
      </c>
      <c r="F9" s="146">
        <f>20*20/100</f>
        <v>4</v>
      </c>
      <c r="G9" s="145" t="s">
        <v>390</v>
      </c>
      <c r="H9" s="146">
        <f>20*20/100</f>
        <v>4</v>
      </c>
      <c r="I9" s="145" t="s">
        <v>423</v>
      </c>
      <c r="J9" s="146">
        <f>20*30/100</f>
        <v>6</v>
      </c>
      <c r="K9" s="145" t="s">
        <v>458</v>
      </c>
      <c r="L9" s="146">
        <v>20</v>
      </c>
    </row>
    <row r="10" spans="1:13" ht="129.75" x14ac:dyDescent="0.2">
      <c r="A10" s="147" t="s">
        <v>65</v>
      </c>
      <c r="B10" s="144">
        <v>20</v>
      </c>
      <c r="C10" s="145" t="s">
        <v>264</v>
      </c>
      <c r="D10" s="146">
        <v>20</v>
      </c>
      <c r="E10" s="145" t="s">
        <v>275</v>
      </c>
      <c r="F10" s="146">
        <v>0</v>
      </c>
      <c r="G10" s="145" t="s">
        <v>275</v>
      </c>
      <c r="H10" s="146">
        <v>0</v>
      </c>
      <c r="I10" s="145" t="s">
        <v>264</v>
      </c>
      <c r="J10" s="146">
        <v>20</v>
      </c>
      <c r="K10" s="145" t="s">
        <v>459</v>
      </c>
      <c r="L10" s="146">
        <v>10</v>
      </c>
    </row>
    <row r="11" spans="1:13" ht="99.75" x14ac:dyDescent="0.2">
      <c r="A11" s="148" t="s">
        <v>66</v>
      </c>
      <c r="B11" s="144">
        <v>40</v>
      </c>
      <c r="C11" s="145" t="s">
        <v>265</v>
      </c>
      <c r="D11" s="146">
        <f>20+(20*10/150)</f>
        <v>21.333333333333332</v>
      </c>
      <c r="E11" s="145" t="s">
        <v>345</v>
      </c>
      <c r="F11" s="146">
        <f>20*100/150</f>
        <v>13.333333333333334</v>
      </c>
      <c r="G11" s="145" t="s">
        <v>391</v>
      </c>
      <c r="H11" s="146">
        <f>(20*1/2)+(20*5/150)</f>
        <v>10.666666666666666</v>
      </c>
      <c r="I11" s="145" t="s">
        <v>424</v>
      </c>
      <c r="J11" s="146">
        <f>20*10/150</f>
        <v>1.3333333333333333</v>
      </c>
      <c r="K11" s="145" t="s">
        <v>460</v>
      </c>
      <c r="L11" s="146">
        <v>20</v>
      </c>
    </row>
    <row r="12" spans="1:13" ht="43.5" x14ac:dyDescent="0.2">
      <c r="A12" s="149" t="s">
        <v>249</v>
      </c>
      <c r="B12" s="150">
        <v>20</v>
      </c>
      <c r="C12" s="145" t="s">
        <v>266</v>
      </c>
      <c r="D12" s="146">
        <v>10</v>
      </c>
      <c r="E12" s="145" t="s">
        <v>275</v>
      </c>
      <c r="F12" s="146">
        <v>0</v>
      </c>
      <c r="G12" s="145" t="s">
        <v>275</v>
      </c>
      <c r="H12" s="146">
        <v>0</v>
      </c>
      <c r="I12" s="145" t="s">
        <v>275</v>
      </c>
      <c r="J12" s="146">
        <v>0</v>
      </c>
      <c r="K12" s="145" t="s">
        <v>275</v>
      </c>
      <c r="L12" s="146">
        <v>0</v>
      </c>
    </row>
    <row r="13" spans="1:13" ht="44.25" x14ac:dyDescent="0.2">
      <c r="A13" s="151" t="s">
        <v>67</v>
      </c>
      <c r="B13" s="152">
        <v>20</v>
      </c>
      <c r="C13" s="145" t="s">
        <v>267</v>
      </c>
      <c r="D13" s="146">
        <v>10</v>
      </c>
      <c r="E13" s="145" t="s">
        <v>346</v>
      </c>
      <c r="F13" s="146">
        <v>20</v>
      </c>
      <c r="G13" s="145" t="s">
        <v>392</v>
      </c>
      <c r="H13" s="146">
        <v>0</v>
      </c>
      <c r="I13" s="145" t="s">
        <v>346</v>
      </c>
      <c r="J13" s="146">
        <v>20</v>
      </c>
      <c r="K13" s="145" t="s">
        <v>275</v>
      </c>
      <c r="L13" s="146">
        <v>0</v>
      </c>
    </row>
    <row r="14" spans="1:13" ht="44.25" x14ac:dyDescent="0.2">
      <c r="A14" s="153" t="s">
        <v>181</v>
      </c>
      <c r="B14" s="152">
        <v>20</v>
      </c>
      <c r="C14" s="145" t="s">
        <v>268</v>
      </c>
      <c r="D14" s="146">
        <f>(10*2/100)+10</f>
        <v>10.199999999999999</v>
      </c>
      <c r="E14" s="145" t="s">
        <v>482</v>
      </c>
      <c r="F14" s="146">
        <v>20</v>
      </c>
      <c r="G14" s="145" t="s">
        <v>393</v>
      </c>
      <c r="H14" s="146">
        <f>(10*10/100)+(10*10/100)</f>
        <v>2</v>
      </c>
      <c r="I14" s="145" t="s">
        <v>481</v>
      </c>
      <c r="J14" s="146">
        <f>20*50/100</f>
        <v>10</v>
      </c>
      <c r="K14" s="145" t="s">
        <v>461</v>
      </c>
      <c r="L14" s="146">
        <f>20*20/100</f>
        <v>4</v>
      </c>
    </row>
    <row r="15" spans="1:13" ht="72" x14ac:dyDescent="0.2">
      <c r="A15" s="24" t="s">
        <v>30</v>
      </c>
      <c r="B15" s="154">
        <v>30</v>
      </c>
      <c r="C15" s="145" t="s">
        <v>264</v>
      </c>
      <c r="D15" s="146">
        <v>30</v>
      </c>
      <c r="E15" s="145" t="s">
        <v>264</v>
      </c>
      <c r="F15" s="146">
        <v>30</v>
      </c>
      <c r="G15" s="145" t="s">
        <v>392</v>
      </c>
      <c r="H15" s="146">
        <v>0</v>
      </c>
      <c r="I15" s="145" t="s">
        <v>264</v>
      </c>
      <c r="J15" s="146">
        <v>30</v>
      </c>
      <c r="K15" s="145" t="s">
        <v>264</v>
      </c>
      <c r="L15" s="146">
        <v>30</v>
      </c>
    </row>
    <row r="16" spans="1:13" ht="171.75" x14ac:dyDescent="0.2">
      <c r="A16" s="24" t="s">
        <v>25</v>
      </c>
      <c r="B16" s="155">
        <v>20</v>
      </c>
      <c r="C16" s="155" t="s">
        <v>264</v>
      </c>
      <c r="D16" s="146">
        <v>20</v>
      </c>
      <c r="E16" s="155" t="s">
        <v>264</v>
      </c>
      <c r="F16" s="146">
        <v>20</v>
      </c>
      <c r="G16" s="155" t="s">
        <v>264</v>
      </c>
      <c r="H16" s="146">
        <v>20</v>
      </c>
      <c r="I16" s="155" t="s">
        <v>264</v>
      </c>
      <c r="J16" s="146">
        <v>20</v>
      </c>
      <c r="K16" s="155" t="s">
        <v>264</v>
      </c>
      <c r="L16" s="146">
        <v>20</v>
      </c>
    </row>
    <row r="17" spans="1:12" ht="18.75" thickBot="1" x14ac:dyDescent="0.25">
      <c r="A17" s="156" t="s">
        <v>11</v>
      </c>
      <c r="B17" s="157">
        <f>SUM(B6:B16)</f>
        <v>300</v>
      </c>
      <c r="C17" s="158"/>
      <c r="D17" s="159">
        <f>SUM(D6:D16)</f>
        <v>184.4</v>
      </c>
      <c r="E17" s="160"/>
      <c r="F17" s="159">
        <f>SUM(F6:F16)</f>
        <v>190.66666666666669</v>
      </c>
      <c r="G17" s="160"/>
      <c r="H17" s="159">
        <f>SUM(H6:H16)</f>
        <v>97.333333333333343</v>
      </c>
      <c r="I17" s="160"/>
      <c r="J17" s="159">
        <f>SUM(J6:J16)</f>
        <v>211.33333333333334</v>
      </c>
      <c r="K17" s="160"/>
      <c r="L17" s="159">
        <f>SUM(L6:L16)</f>
        <v>161.33333333333334</v>
      </c>
    </row>
    <row r="20" spans="1:12" s="11" customFormat="1" ht="96.75" customHeight="1" x14ac:dyDescent="0.2"/>
    <row r="21" spans="1:12" s="10" customFormat="1" ht="15" x14ac:dyDescent="0.2"/>
    <row r="22" spans="1:12" s="5" customFormat="1" x14ac:dyDescent="0.2"/>
    <row r="23" spans="1:12" s="5" customFormat="1" ht="14.25" customHeight="1" x14ac:dyDescent="0.2"/>
    <row r="24" spans="1:12" s="5" customFormat="1" ht="15.75" customHeight="1" x14ac:dyDescent="0.2"/>
    <row r="25" spans="1:12" s="5" customFormat="1" x14ac:dyDescent="0.2"/>
    <row r="26" spans="1:12" s="5" customFormat="1" x14ac:dyDescent="0.2"/>
    <row r="27" spans="1:12" s="5" customFormat="1" x14ac:dyDescent="0.2"/>
    <row r="28" spans="1:12" s="5" customFormat="1" x14ac:dyDescent="0.2"/>
    <row r="29" spans="1:12" s="5" customFormat="1" x14ac:dyDescent="0.2"/>
    <row r="30" spans="1:12" s="5" customFormat="1" x14ac:dyDescent="0.2"/>
    <row r="31" spans="1:12" s="5" customFormat="1" x14ac:dyDescent="0.2"/>
    <row r="32" spans="1:12" s="5" customFormat="1" ht="15" customHeight="1" x14ac:dyDescent="0.2"/>
    <row r="33" s="5" customFormat="1" ht="14.25" customHeight="1" x14ac:dyDescent="0.2"/>
    <row r="34" s="5" customFormat="1" x14ac:dyDescent="0.2"/>
    <row r="35" s="5" customFormat="1" x14ac:dyDescent="0.2"/>
    <row r="36" s="5" customFormat="1" x14ac:dyDescent="0.2"/>
    <row r="37" s="5" customFormat="1" x14ac:dyDescent="0.2"/>
    <row r="38" s="5" customFormat="1" x14ac:dyDescent="0.2"/>
    <row r="39" s="5" customFormat="1" x14ac:dyDescent="0.2"/>
    <row r="40" s="5" customFormat="1" x14ac:dyDescent="0.2"/>
    <row r="41" s="5" customFormat="1" x14ac:dyDescent="0.2"/>
    <row r="42" s="5" customFormat="1" x14ac:dyDescent="0.2"/>
    <row r="43" s="5" customFormat="1" x14ac:dyDescent="0.2"/>
    <row r="44" s="5" customFormat="1" x14ac:dyDescent="0.2"/>
    <row r="45" s="5" customFormat="1" x14ac:dyDescent="0.2"/>
    <row r="46" s="5" customFormat="1" ht="15" customHeight="1" x14ac:dyDescent="0.2"/>
    <row r="47" s="5" customFormat="1" ht="14.25" customHeight="1" x14ac:dyDescent="0.2"/>
    <row r="48"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ht="15" customHeight="1" x14ac:dyDescent="0.2"/>
    <row r="56" s="5" customFormat="1" ht="14.25" customHeigh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ht="14.25" customHeigh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ht="15" customHeight="1" x14ac:dyDescent="0.2"/>
    <row r="71" s="5" customFormat="1" ht="14.25" customHeigh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ht="14.25" customHeight="1" x14ac:dyDescent="0.2"/>
    <row r="79" s="5" customFormat="1" x14ac:dyDescent="0.2"/>
    <row r="80" s="5" customFormat="1" x14ac:dyDescent="0.2"/>
    <row r="81" s="5" customFormat="1" x14ac:dyDescent="0.2"/>
    <row r="82" s="5" customFormat="1" x14ac:dyDescent="0.2"/>
    <row r="83" s="5" customFormat="1" x14ac:dyDescent="0.2"/>
    <row r="84" s="5" customFormat="1" ht="72.75" customHeight="1" x14ac:dyDescent="0.2"/>
    <row r="85" s="5" customFormat="1" ht="14.25" customHeigh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ht="14.25" customHeight="1" x14ac:dyDescent="0.2"/>
    <row r="93" s="5" customFormat="1" x14ac:dyDescent="0.2"/>
    <row r="94" s="5" customFormat="1" x14ac:dyDescent="0.2"/>
    <row r="95" s="5" customFormat="1" x14ac:dyDescent="0.2"/>
    <row r="96" s="5" customFormat="1" x14ac:dyDescent="0.2"/>
    <row r="97" s="5" customFormat="1" x14ac:dyDescent="0.2"/>
    <row r="98" s="5" customFormat="1" ht="26.25" customHeight="1" x14ac:dyDescent="0.2"/>
    <row r="99" s="5" customFormat="1" ht="14.25" customHeigh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ht="14.25" customHeight="1" x14ac:dyDescent="0.2"/>
    <row r="107" s="5" customFormat="1" x14ac:dyDescent="0.2"/>
    <row r="108" s="5" customFormat="1" x14ac:dyDescent="0.2"/>
    <row r="109" s="5" customFormat="1" x14ac:dyDescent="0.2"/>
    <row r="110" s="5" customFormat="1" x14ac:dyDescent="0.2"/>
    <row r="111" s="5" customFormat="1" x14ac:dyDescent="0.2"/>
    <row r="112" s="5" customFormat="1" ht="15" customHeight="1" x14ac:dyDescent="0.2"/>
    <row r="113" s="5" customFormat="1" ht="14.25" customHeigh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ht="14.25" customHeight="1" x14ac:dyDescent="0.2"/>
    <row r="121" s="5" customFormat="1" x14ac:dyDescent="0.2"/>
    <row r="122" s="5" customFormat="1" x14ac:dyDescent="0.2"/>
    <row r="123" s="5" customFormat="1" x14ac:dyDescent="0.2"/>
    <row r="124" s="5" customFormat="1" x14ac:dyDescent="0.2"/>
    <row r="125" s="5" customFormat="1" x14ac:dyDescent="0.2"/>
  </sheetData>
  <sheetProtection algorithmName="SHA-512" hashValue="ttQ8IVmvkcUXm51hZV5znlxlsJ4GwAC8rdyVrQmswBQEPRFPgYssmAk01ink7ni5aApb8ye6r733jU+glaiR1w==" saltValue="a+Snd5bTQzSMDIU2+0lKVw==" spinCount="100000" sheet="1"/>
  <mergeCells count="6">
    <mergeCell ref="B4:B5"/>
    <mergeCell ref="A4:A5"/>
    <mergeCell ref="A1:M1"/>
    <mergeCell ref="A2:L2"/>
    <mergeCell ref="A3:L3"/>
    <mergeCell ref="C4:L4"/>
  </mergeCells>
  <phoneticPr fontId="4" type="noConversion"/>
  <printOptions horizontalCentered="1"/>
  <pageMargins left="0.78740157480314965" right="0.78740157480314965" top="0.70866141732283472" bottom="0.59055118110236227" header="0" footer="0"/>
  <pageSetup scale="70" fitToHeight="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opLeftCell="A5" zoomScale="70" zoomScaleNormal="70" zoomScaleSheetLayoutView="100" workbookViewId="0">
      <selection activeCell="B9" sqref="B9"/>
    </sheetView>
  </sheetViews>
  <sheetFormatPr baseColWidth="10" defaultRowHeight="14.25" x14ac:dyDescent="0.2"/>
  <cols>
    <col min="1" max="1" width="85.7109375" style="1" customWidth="1"/>
    <col min="2" max="2" width="12.85546875" style="3" customWidth="1"/>
    <col min="3" max="3" width="37.5703125" style="1" customWidth="1"/>
    <col min="4" max="4" width="13.42578125" style="1" customWidth="1"/>
    <col min="5" max="5" width="36.28515625" style="1" customWidth="1"/>
    <col min="6" max="6" width="12.85546875" style="1" customWidth="1"/>
    <col min="7" max="7" width="40" style="1" customWidth="1"/>
    <col min="8" max="8" width="13.28515625" style="1" customWidth="1"/>
    <col min="9" max="9" width="35.7109375" style="1" customWidth="1"/>
    <col min="10" max="10" width="13.28515625" style="1" customWidth="1"/>
    <col min="11" max="11" width="35.7109375" style="1" customWidth="1"/>
    <col min="12" max="12" width="13.28515625" style="1" customWidth="1"/>
    <col min="13" max="16384" width="11.42578125" style="1"/>
  </cols>
  <sheetData>
    <row r="1" spans="1:12" ht="27" customHeight="1" x14ac:dyDescent="0.2">
      <c r="A1" s="237" t="s">
        <v>184</v>
      </c>
      <c r="B1" s="237"/>
      <c r="C1" s="237"/>
      <c r="D1" s="237"/>
      <c r="E1" s="237"/>
      <c r="F1" s="237"/>
      <c r="G1" s="237"/>
      <c r="H1" s="237"/>
      <c r="I1" s="237"/>
      <c r="J1" s="237"/>
      <c r="K1" s="237"/>
      <c r="L1" s="237"/>
    </row>
    <row r="2" spans="1:12" ht="69.95" customHeight="1" x14ac:dyDescent="0.2">
      <c r="A2" s="237" t="s">
        <v>59</v>
      </c>
      <c r="B2" s="237"/>
      <c r="C2" s="237"/>
      <c r="D2" s="237"/>
      <c r="E2" s="237"/>
      <c r="F2" s="237"/>
      <c r="G2" s="237"/>
      <c r="H2" s="237"/>
      <c r="I2" s="237"/>
      <c r="J2" s="237"/>
      <c r="K2" s="237"/>
      <c r="L2" s="237"/>
    </row>
    <row r="3" spans="1:12" ht="30" customHeight="1" thickBot="1" x14ac:dyDescent="0.25">
      <c r="A3" s="237" t="s">
        <v>16</v>
      </c>
      <c r="B3" s="237"/>
      <c r="C3" s="237"/>
      <c r="D3" s="237"/>
      <c r="E3" s="237"/>
      <c r="F3" s="237"/>
      <c r="G3" s="237"/>
      <c r="H3" s="237"/>
      <c r="I3" s="237"/>
      <c r="J3" s="237"/>
      <c r="K3" s="237"/>
      <c r="L3" s="237"/>
    </row>
    <row r="4" spans="1:12" ht="30" x14ac:dyDescent="0.2">
      <c r="A4" s="161" t="s">
        <v>22</v>
      </c>
      <c r="B4" s="162" t="s">
        <v>68</v>
      </c>
      <c r="C4" s="274" t="s">
        <v>259</v>
      </c>
      <c r="D4" s="274"/>
      <c r="E4" s="274"/>
      <c r="F4" s="274"/>
      <c r="G4" s="274"/>
      <c r="H4" s="274"/>
      <c r="I4" s="274"/>
      <c r="J4" s="274"/>
      <c r="K4" s="274"/>
      <c r="L4" s="274"/>
    </row>
    <row r="5" spans="1:12" ht="75.75" customHeight="1" x14ac:dyDescent="0.2">
      <c r="A5" s="69"/>
      <c r="B5" s="163"/>
      <c r="C5" s="142" t="s">
        <v>260</v>
      </c>
      <c r="D5" s="142" t="s">
        <v>23</v>
      </c>
      <c r="E5" s="142" t="s">
        <v>340</v>
      </c>
      <c r="F5" s="142" t="s">
        <v>23</v>
      </c>
      <c r="G5" s="142" t="s">
        <v>386</v>
      </c>
      <c r="H5" s="142" t="s">
        <v>23</v>
      </c>
      <c r="I5" s="142" t="s">
        <v>420</v>
      </c>
      <c r="J5" s="142" t="s">
        <v>23</v>
      </c>
      <c r="K5" s="142" t="s">
        <v>454</v>
      </c>
      <c r="L5" s="142" t="s">
        <v>23</v>
      </c>
    </row>
    <row r="6" spans="1:12" ht="49.5" customHeight="1" x14ac:dyDescent="0.2">
      <c r="A6" s="24" t="s">
        <v>69</v>
      </c>
      <c r="B6" s="155">
        <v>40</v>
      </c>
      <c r="C6" s="145" t="s">
        <v>270</v>
      </c>
      <c r="D6" s="146">
        <f>40*100/500</f>
        <v>8</v>
      </c>
      <c r="E6" s="145" t="s">
        <v>351</v>
      </c>
      <c r="F6" s="146">
        <f>(13.33*100/500)+(13.33*100/500)+(13.33*200/500)</f>
        <v>10.664</v>
      </c>
      <c r="G6" s="145" t="s">
        <v>400</v>
      </c>
      <c r="H6" s="146">
        <f>(13.33*200/500)+(13.33*200/500)+(13.33*400/500)</f>
        <v>21.327999999999999</v>
      </c>
      <c r="I6" s="145" t="s">
        <v>431</v>
      </c>
      <c r="J6" s="146">
        <v>40</v>
      </c>
      <c r="K6" s="145" t="s">
        <v>275</v>
      </c>
      <c r="L6" s="146">
        <v>0</v>
      </c>
    </row>
    <row r="7" spans="1:12" ht="58.5" x14ac:dyDescent="0.2">
      <c r="A7" s="24" t="s">
        <v>70</v>
      </c>
      <c r="B7" s="155">
        <v>40</v>
      </c>
      <c r="C7" s="145" t="s">
        <v>271</v>
      </c>
      <c r="D7" s="146">
        <f>(20*100/150)+(20*15/30)</f>
        <v>23.333333333333336</v>
      </c>
      <c r="E7" s="145" t="s">
        <v>352</v>
      </c>
      <c r="F7" s="146">
        <f>20+(20*20/30)</f>
        <v>33.333333333333336</v>
      </c>
      <c r="G7" s="145" t="s">
        <v>401</v>
      </c>
      <c r="H7" s="146">
        <f>(20*100/150)+20</f>
        <v>33.333333333333336</v>
      </c>
      <c r="I7" s="145" t="s">
        <v>432</v>
      </c>
      <c r="J7" s="146">
        <f>(20*100/150)</f>
        <v>13.333333333333334</v>
      </c>
      <c r="K7" s="145" t="s">
        <v>471</v>
      </c>
      <c r="L7" s="146">
        <f>(20*100/150)+(20*20/30)</f>
        <v>26.666666666666668</v>
      </c>
    </row>
    <row r="8" spans="1:12" ht="44.25" x14ac:dyDescent="0.2">
      <c r="A8" s="164" t="s">
        <v>238</v>
      </c>
      <c r="B8" s="155">
        <v>30</v>
      </c>
      <c r="C8" s="145" t="s">
        <v>272</v>
      </c>
      <c r="D8" s="146">
        <v>0</v>
      </c>
      <c r="E8" s="145" t="s">
        <v>275</v>
      </c>
      <c r="F8" s="146">
        <v>0</v>
      </c>
      <c r="G8" s="145" t="s">
        <v>402</v>
      </c>
      <c r="H8" s="146">
        <v>30</v>
      </c>
      <c r="I8" s="145" t="s">
        <v>275</v>
      </c>
      <c r="J8" s="146">
        <v>0</v>
      </c>
      <c r="K8" s="145" t="s">
        <v>275</v>
      </c>
      <c r="L8" s="146">
        <v>0</v>
      </c>
    </row>
    <row r="9" spans="1:12" ht="188.25" customHeight="1" x14ac:dyDescent="0.2">
      <c r="A9" s="182" t="s">
        <v>182</v>
      </c>
      <c r="B9" s="166">
        <v>40</v>
      </c>
      <c r="C9" s="145" t="s">
        <v>272</v>
      </c>
      <c r="D9" s="146">
        <v>0</v>
      </c>
      <c r="E9" s="145" t="s">
        <v>353</v>
      </c>
      <c r="F9" s="146">
        <v>40</v>
      </c>
      <c r="G9" s="145" t="s">
        <v>403</v>
      </c>
      <c r="H9" s="146">
        <v>20</v>
      </c>
      <c r="I9" s="145" t="s">
        <v>433</v>
      </c>
      <c r="J9" s="146">
        <v>20</v>
      </c>
      <c r="K9" s="145" t="s">
        <v>275</v>
      </c>
      <c r="L9" s="146">
        <v>0</v>
      </c>
    </row>
    <row r="10" spans="1:12" ht="43.5" x14ac:dyDescent="0.2">
      <c r="A10" s="24" t="s">
        <v>183</v>
      </c>
      <c r="B10" s="155">
        <v>25</v>
      </c>
      <c r="C10" s="145" t="s">
        <v>272</v>
      </c>
      <c r="D10" s="146">
        <v>0</v>
      </c>
      <c r="E10" s="145" t="s">
        <v>354</v>
      </c>
      <c r="F10" s="146">
        <v>25</v>
      </c>
      <c r="G10" s="145" t="s">
        <v>392</v>
      </c>
      <c r="H10" s="146">
        <v>0</v>
      </c>
      <c r="I10" s="145" t="s">
        <v>434</v>
      </c>
      <c r="J10" s="146">
        <v>0</v>
      </c>
      <c r="K10" s="145" t="s">
        <v>275</v>
      </c>
      <c r="L10" s="146">
        <v>0</v>
      </c>
    </row>
    <row r="11" spans="1:12" ht="43.5" x14ac:dyDescent="0.2">
      <c r="A11" s="24" t="s">
        <v>239</v>
      </c>
      <c r="B11" s="155">
        <v>25</v>
      </c>
      <c r="C11" s="145" t="s">
        <v>273</v>
      </c>
      <c r="D11" s="146">
        <f>25*30/50</f>
        <v>15</v>
      </c>
      <c r="E11" s="145" t="s">
        <v>483</v>
      </c>
      <c r="F11" s="146">
        <f>25*45/50</f>
        <v>22.5</v>
      </c>
      <c r="G11" s="145" t="s">
        <v>404</v>
      </c>
      <c r="H11" s="146">
        <v>25</v>
      </c>
      <c r="I11" s="145" t="s">
        <v>434</v>
      </c>
      <c r="J11" s="146">
        <f>25*15/50</f>
        <v>7.5</v>
      </c>
      <c r="K11" s="145" t="s">
        <v>275</v>
      </c>
      <c r="L11" s="146">
        <v>0</v>
      </c>
    </row>
    <row r="12" spans="1:12" ht="29.25" x14ac:dyDescent="0.2">
      <c r="A12" s="165" t="s">
        <v>71</v>
      </c>
      <c r="B12" s="166">
        <v>20</v>
      </c>
      <c r="C12" s="145" t="s">
        <v>264</v>
      </c>
      <c r="D12" s="146">
        <v>20</v>
      </c>
      <c r="E12" s="145" t="s">
        <v>275</v>
      </c>
      <c r="F12" s="146">
        <v>0</v>
      </c>
      <c r="G12" s="145" t="s">
        <v>264</v>
      </c>
      <c r="H12" s="146">
        <v>20</v>
      </c>
      <c r="I12" s="145" t="s">
        <v>275</v>
      </c>
      <c r="J12" s="146">
        <v>0</v>
      </c>
      <c r="K12" s="145" t="s">
        <v>264</v>
      </c>
      <c r="L12" s="146">
        <v>20</v>
      </c>
    </row>
    <row r="13" spans="1:12" ht="44.25" x14ac:dyDescent="0.2">
      <c r="A13" s="167" t="s">
        <v>72</v>
      </c>
      <c r="B13" s="155">
        <v>25</v>
      </c>
      <c r="C13" s="145" t="s">
        <v>274</v>
      </c>
      <c r="D13" s="146">
        <f>(12.5*2000/5000)+(12.5*2/30)</f>
        <v>5.833333333333333</v>
      </c>
      <c r="E13" s="145" t="s">
        <v>355</v>
      </c>
      <c r="F13" s="146">
        <f>12.5+(12.5*10/30)</f>
        <v>16.666666666666668</v>
      </c>
      <c r="G13" s="145" t="s">
        <v>392</v>
      </c>
      <c r="H13" s="146">
        <v>0</v>
      </c>
      <c r="I13" s="145" t="s">
        <v>435</v>
      </c>
      <c r="J13" s="146">
        <v>25</v>
      </c>
      <c r="K13" s="145" t="s">
        <v>275</v>
      </c>
      <c r="L13" s="146">
        <v>0</v>
      </c>
    </row>
    <row r="14" spans="1:12" ht="58.5" x14ac:dyDescent="0.2">
      <c r="A14" s="167" t="s">
        <v>73</v>
      </c>
      <c r="B14" s="155">
        <v>25</v>
      </c>
      <c r="C14" s="145" t="s">
        <v>275</v>
      </c>
      <c r="D14" s="146">
        <v>0</v>
      </c>
      <c r="E14" s="145" t="s">
        <v>264</v>
      </c>
      <c r="F14" s="146">
        <v>25</v>
      </c>
      <c r="G14" s="145" t="s">
        <v>405</v>
      </c>
      <c r="H14" s="146">
        <v>0</v>
      </c>
      <c r="I14" s="145" t="s">
        <v>275</v>
      </c>
      <c r="J14" s="146">
        <v>0</v>
      </c>
      <c r="K14" s="145" t="s">
        <v>275</v>
      </c>
      <c r="L14" s="146">
        <v>0</v>
      </c>
    </row>
    <row r="15" spans="1:12" ht="72" x14ac:dyDescent="0.2">
      <c r="A15" s="24" t="s">
        <v>30</v>
      </c>
      <c r="B15" s="154">
        <v>30</v>
      </c>
      <c r="C15" s="145" t="s">
        <v>264</v>
      </c>
      <c r="D15" s="146">
        <v>30</v>
      </c>
      <c r="E15" s="145" t="s">
        <v>264</v>
      </c>
      <c r="F15" s="146">
        <v>30</v>
      </c>
      <c r="G15" s="145" t="s">
        <v>264</v>
      </c>
      <c r="H15" s="146">
        <v>30</v>
      </c>
      <c r="I15" s="145" t="s">
        <v>275</v>
      </c>
      <c r="J15" s="146">
        <v>0</v>
      </c>
      <c r="K15" s="145" t="s">
        <v>264</v>
      </c>
      <c r="L15" s="146">
        <v>30</v>
      </c>
    </row>
    <row r="16" spans="1:12" ht="18.75" thickBot="1" x14ac:dyDescent="0.25">
      <c r="A16" s="168" t="s">
        <v>74</v>
      </c>
      <c r="B16" s="169">
        <f>SUM(B6:B15)</f>
        <v>300</v>
      </c>
      <c r="C16" s="158"/>
      <c r="D16" s="159">
        <f>SUM(D6:D15)</f>
        <v>102.16666666666667</v>
      </c>
      <c r="E16" s="160"/>
      <c r="F16" s="159">
        <f>SUM(F6:F15)</f>
        <v>203.16399999999999</v>
      </c>
      <c r="G16" s="160"/>
      <c r="H16" s="159">
        <f>SUM(H6:H15)</f>
        <v>179.66133333333335</v>
      </c>
      <c r="I16" s="160"/>
      <c r="J16" s="159">
        <f>SUM(J6:J15)</f>
        <v>105.83333333333334</v>
      </c>
      <c r="K16" s="160"/>
      <c r="L16" s="159">
        <f>SUM(L6:L15)</f>
        <v>76.666666666666671</v>
      </c>
    </row>
    <row r="17" spans="2:12" x14ac:dyDescent="0.2">
      <c r="B17" s="1"/>
    </row>
    <row r="18" spans="2:12" s="10" customFormat="1" ht="15" x14ac:dyDescent="0.2">
      <c r="C18" s="1"/>
      <c r="D18" s="1"/>
      <c r="E18" s="1"/>
      <c r="F18" s="1"/>
      <c r="G18" s="1"/>
      <c r="H18" s="1"/>
      <c r="I18" s="1"/>
      <c r="J18" s="1"/>
      <c r="K18" s="1"/>
      <c r="L18" s="1"/>
    </row>
    <row r="19" spans="2:12" ht="19.5" customHeight="1" x14ac:dyDescent="0.2">
      <c r="B19" s="1"/>
      <c r="C19" s="11"/>
      <c r="D19" s="11"/>
      <c r="E19" s="11"/>
      <c r="F19" s="11"/>
      <c r="G19" s="11"/>
      <c r="H19" s="11"/>
      <c r="I19" s="11"/>
      <c r="J19" s="11"/>
      <c r="K19" s="11"/>
      <c r="L19" s="11"/>
    </row>
    <row r="20" spans="2:12" ht="20.25" customHeight="1" x14ac:dyDescent="0.2">
      <c r="B20" s="1"/>
      <c r="C20" s="10"/>
      <c r="D20" s="10"/>
      <c r="E20" s="10"/>
      <c r="F20" s="10"/>
      <c r="G20" s="10"/>
      <c r="H20" s="10"/>
      <c r="I20" s="10"/>
      <c r="J20" s="10"/>
      <c r="K20" s="10"/>
      <c r="L20" s="10"/>
    </row>
    <row r="21" spans="2:12" x14ac:dyDescent="0.2">
      <c r="C21" s="5"/>
      <c r="D21" s="5"/>
      <c r="E21" s="5"/>
      <c r="F21" s="5"/>
      <c r="G21" s="5"/>
      <c r="H21" s="5"/>
      <c r="I21" s="5"/>
      <c r="J21" s="5"/>
      <c r="K21" s="5"/>
      <c r="L21" s="5"/>
    </row>
    <row r="22" spans="2:12" x14ac:dyDescent="0.2">
      <c r="C22" s="5"/>
      <c r="D22" s="5"/>
      <c r="E22" s="5"/>
      <c r="F22" s="5"/>
      <c r="G22" s="5"/>
      <c r="H22" s="5"/>
      <c r="I22" s="5"/>
      <c r="J22" s="5"/>
      <c r="K22" s="5"/>
      <c r="L22" s="5"/>
    </row>
    <row r="23" spans="2:12" x14ac:dyDescent="0.2">
      <c r="C23" s="5"/>
      <c r="D23" s="5"/>
      <c r="E23" s="5"/>
      <c r="F23" s="5"/>
      <c r="G23" s="5"/>
      <c r="H23" s="5"/>
      <c r="I23" s="5"/>
      <c r="J23" s="5"/>
      <c r="K23" s="5"/>
      <c r="L23" s="5"/>
    </row>
    <row r="24" spans="2:12" x14ac:dyDescent="0.2">
      <c r="C24" s="5"/>
      <c r="D24" s="5"/>
      <c r="E24" s="5"/>
      <c r="F24" s="5"/>
      <c r="G24" s="5"/>
      <c r="H24" s="5"/>
      <c r="I24" s="5"/>
      <c r="J24" s="5"/>
      <c r="K24" s="5"/>
      <c r="L24" s="5"/>
    </row>
    <row r="25" spans="2:12" x14ac:dyDescent="0.2">
      <c r="C25" s="5"/>
      <c r="D25" s="5"/>
      <c r="E25" s="5"/>
      <c r="F25" s="5"/>
      <c r="G25" s="5"/>
      <c r="H25" s="5"/>
      <c r="I25" s="5"/>
      <c r="J25" s="5"/>
      <c r="K25" s="5"/>
      <c r="L25" s="5"/>
    </row>
    <row r="26" spans="2:12" x14ac:dyDescent="0.2">
      <c r="C26" s="5"/>
      <c r="D26" s="5"/>
      <c r="E26" s="5"/>
      <c r="F26" s="5"/>
      <c r="G26" s="5"/>
      <c r="H26" s="5"/>
      <c r="I26" s="5"/>
      <c r="J26" s="5"/>
      <c r="K26" s="5"/>
      <c r="L26" s="5"/>
    </row>
    <row r="27" spans="2:12" x14ac:dyDescent="0.2">
      <c r="C27" s="5"/>
      <c r="D27" s="5"/>
      <c r="E27" s="5"/>
      <c r="F27" s="5"/>
      <c r="G27" s="5"/>
      <c r="H27" s="5"/>
      <c r="I27" s="5"/>
      <c r="J27" s="5"/>
      <c r="K27" s="5"/>
      <c r="L27" s="5"/>
    </row>
    <row r="28" spans="2:12" x14ac:dyDescent="0.2">
      <c r="C28" s="5"/>
      <c r="D28" s="5"/>
      <c r="E28" s="5"/>
      <c r="F28" s="5"/>
      <c r="G28" s="5"/>
      <c r="H28" s="5"/>
      <c r="I28" s="5"/>
      <c r="J28" s="5"/>
      <c r="K28" s="5"/>
      <c r="L28" s="5"/>
    </row>
    <row r="29" spans="2:12" x14ac:dyDescent="0.2">
      <c r="C29" s="5"/>
      <c r="D29" s="5"/>
      <c r="E29" s="5"/>
      <c r="F29" s="5"/>
      <c r="G29" s="5"/>
      <c r="H29" s="5"/>
      <c r="I29" s="5"/>
      <c r="J29" s="5"/>
      <c r="K29" s="5"/>
      <c r="L29" s="5"/>
    </row>
    <row r="30" spans="2:12" x14ac:dyDescent="0.2">
      <c r="C30" s="5"/>
      <c r="D30" s="5"/>
      <c r="E30" s="5"/>
      <c r="F30" s="5"/>
      <c r="G30" s="5"/>
      <c r="H30" s="5"/>
      <c r="I30" s="5"/>
      <c r="J30" s="5"/>
      <c r="K30" s="5"/>
      <c r="L30" s="5"/>
    </row>
    <row r="31" spans="2:12" x14ac:dyDescent="0.2">
      <c r="C31" s="5"/>
      <c r="D31" s="5"/>
      <c r="E31" s="5"/>
      <c r="F31" s="5"/>
      <c r="G31" s="5"/>
      <c r="H31" s="5"/>
      <c r="I31" s="5"/>
      <c r="J31" s="5"/>
      <c r="K31" s="5"/>
      <c r="L31" s="5"/>
    </row>
    <row r="32" spans="2:12" x14ac:dyDescent="0.2">
      <c r="C32" s="5"/>
      <c r="D32" s="5"/>
      <c r="E32" s="5"/>
      <c r="F32" s="5"/>
      <c r="G32" s="5"/>
      <c r="H32" s="5"/>
      <c r="I32" s="5"/>
      <c r="J32" s="5"/>
      <c r="K32" s="5"/>
      <c r="L32" s="5"/>
    </row>
    <row r="33" spans="3:12" x14ac:dyDescent="0.2">
      <c r="C33" s="5"/>
      <c r="D33" s="5"/>
      <c r="E33" s="5"/>
      <c r="F33" s="5"/>
      <c r="G33" s="5"/>
      <c r="H33" s="5"/>
      <c r="I33" s="5"/>
      <c r="J33" s="5"/>
      <c r="K33" s="5"/>
      <c r="L33" s="5"/>
    </row>
    <row r="34" spans="3:12" x14ac:dyDescent="0.2">
      <c r="C34" s="5"/>
      <c r="D34" s="5"/>
      <c r="E34" s="5"/>
      <c r="F34" s="5"/>
      <c r="G34" s="5"/>
      <c r="H34" s="5"/>
      <c r="I34" s="5"/>
      <c r="J34" s="5"/>
      <c r="K34" s="5"/>
      <c r="L34" s="5"/>
    </row>
    <row r="35" spans="3:12" x14ac:dyDescent="0.2">
      <c r="C35" s="5"/>
      <c r="D35" s="5"/>
      <c r="E35" s="5"/>
      <c r="F35" s="5"/>
      <c r="G35" s="5"/>
      <c r="H35" s="5"/>
      <c r="I35" s="5"/>
      <c r="J35" s="5"/>
      <c r="K35" s="5"/>
      <c r="L35" s="5"/>
    </row>
    <row r="36" spans="3:12" x14ac:dyDescent="0.2">
      <c r="C36" s="5"/>
      <c r="D36" s="5"/>
      <c r="E36" s="5"/>
      <c r="F36" s="5"/>
      <c r="G36" s="5"/>
      <c r="H36" s="5"/>
      <c r="I36" s="5"/>
      <c r="J36" s="5"/>
      <c r="K36" s="5"/>
      <c r="L36" s="5"/>
    </row>
    <row r="37" spans="3:12" x14ac:dyDescent="0.2">
      <c r="C37" s="5"/>
      <c r="D37" s="5"/>
      <c r="E37" s="5"/>
      <c r="F37" s="5"/>
      <c r="G37" s="5"/>
      <c r="H37" s="5"/>
      <c r="I37" s="5"/>
      <c r="J37" s="5"/>
      <c r="K37" s="5"/>
      <c r="L37" s="5"/>
    </row>
    <row r="38" spans="3:12" x14ac:dyDescent="0.2">
      <c r="C38" s="5"/>
      <c r="D38" s="5"/>
      <c r="E38" s="5"/>
      <c r="F38" s="5"/>
      <c r="G38" s="5"/>
      <c r="H38" s="5"/>
      <c r="I38" s="5"/>
      <c r="J38" s="5"/>
      <c r="K38" s="5"/>
      <c r="L38" s="5"/>
    </row>
    <row r="39" spans="3:12" x14ac:dyDescent="0.2">
      <c r="C39" s="5"/>
      <c r="D39" s="5"/>
      <c r="E39" s="5"/>
      <c r="F39" s="5"/>
      <c r="G39" s="5"/>
      <c r="H39" s="5"/>
      <c r="I39" s="5"/>
      <c r="J39" s="5"/>
      <c r="K39" s="5"/>
      <c r="L39" s="5"/>
    </row>
    <row r="40" spans="3:12" x14ac:dyDescent="0.2">
      <c r="C40" s="5"/>
      <c r="D40" s="5"/>
      <c r="E40" s="5"/>
      <c r="F40" s="5"/>
      <c r="G40" s="5"/>
      <c r="H40" s="5"/>
      <c r="I40" s="5"/>
      <c r="J40" s="5"/>
      <c r="K40" s="5"/>
      <c r="L40" s="5"/>
    </row>
    <row r="41" spans="3:12" x14ac:dyDescent="0.2">
      <c r="C41" s="5"/>
      <c r="D41" s="5"/>
      <c r="E41" s="5"/>
      <c r="F41" s="5"/>
      <c r="G41" s="5"/>
      <c r="H41" s="5"/>
      <c r="I41" s="5"/>
      <c r="J41" s="5"/>
      <c r="K41" s="5"/>
      <c r="L41" s="5"/>
    </row>
    <row r="42" spans="3:12" x14ac:dyDescent="0.2">
      <c r="C42" s="5"/>
      <c r="D42" s="5"/>
      <c r="E42" s="5"/>
      <c r="F42" s="5"/>
      <c r="G42" s="5"/>
      <c r="H42" s="5"/>
      <c r="I42" s="5"/>
      <c r="J42" s="5"/>
      <c r="K42" s="5"/>
      <c r="L42" s="5"/>
    </row>
    <row r="43" spans="3:12" x14ac:dyDescent="0.2">
      <c r="C43" s="5"/>
      <c r="D43" s="5"/>
      <c r="E43" s="5"/>
      <c r="F43" s="5"/>
      <c r="G43" s="5"/>
      <c r="H43" s="5"/>
      <c r="I43" s="5"/>
      <c r="J43" s="5"/>
      <c r="K43" s="5"/>
      <c r="L43" s="5"/>
    </row>
    <row r="44" spans="3:12" x14ac:dyDescent="0.2">
      <c r="C44" s="5"/>
      <c r="D44" s="5"/>
      <c r="E44" s="5"/>
      <c r="F44" s="5"/>
      <c r="G44" s="5"/>
      <c r="H44" s="5"/>
      <c r="I44" s="5"/>
      <c r="J44" s="5"/>
      <c r="K44" s="5"/>
      <c r="L44" s="5"/>
    </row>
    <row r="45" spans="3:12" x14ac:dyDescent="0.2">
      <c r="C45" s="5"/>
      <c r="D45" s="5"/>
      <c r="E45" s="5"/>
      <c r="F45" s="5"/>
      <c r="G45" s="5"/>
      <c r="H45" s="5"/>
      <c r="I45" s="5"/>
      <c r="J45" s="5"/>
      <c r="K45" s="5"/>
      <c r="L45" s="5"/>
    </row>
    <row r="46" spans="3:12" x14ac:dyDescent="0.2">
      <c r="C46" s="5"/>
      <c r="D46" s="5"/>
      <c r="E46" s="5"/>
      <c r="F46" s="5"/>
      <c r="G46" s="5"/>
      <c r="H46" s="5"/>
      <c r="I46" s="5"/>
      <c r="J46" s="5"/>
      <c r="K46" s="5"/>
      <c r="L46" s="5"/>
    </row>
    <row r="47" spans="3:12" x14ac:dyDescent="0.2">
      <c r="C47" s="5"/>
      <c r="D47" s="5"/>
      <c r="E47" s="5"/>
      <c r="F47" s="5"/>
      <c r="G47" s="5"/>
      <c r="H47" s="5"/>
      <c r="I47" s="5"/>
      <c r="J47" s="5"/>
      <c r="K47" s="5"/>
      <c r="L47" s="5"/>
    </row>
    <row r="48" spans="3:12" x14ac:dyDescent="0.2">
      <c r="C48" s="5"/>
      <c r="D48" s="5"/>
      <c r="E48" s="5"/>
      <c r="F48" s="5"/>
      <c r="G48" s="5"/>
      <c r="H48" s="5"/>
      <c r="I48" s="5"/>
      <c r="J48" s="5"/>
      <c r="K48" s="5"/>
      <c r="L48" s="5"/>
    </row>
    <row r="49" spans="3:12" x14ac:dyDescent="0.2">
      <c r="C49" s="5"/>
      <c r="D49" s="5"/>
      <c r="E49" s="5"/>
      <c r="F49" s="5"/>
      <c r="G49" s="5"/>
      <c r="H49" s="5"/>
      <c r="I49" s="5"/>
      <c r="J49" s="5"/>
      <c r="K49" s="5"/>
      <c r="L49" s="5"/>
    </row>
    <row r="50" spans="3:12" x14ac:dyDescent="0.2">
      <c r="C50" s="5"/>
      <c r="D50" s="5"/>
      <c r="E50" s="5"/>
      <c r="F50" s="5"/>
      <c r="G50" s="5"/>
      <c r="H50" s="5"/>
      <c r="I50" s="5"/>
      <c r="J50" s="5"/>
      <c r="K50" s="5"/>
      <c r="L50" s="5"/>
    </row>
    <row r="51" spans="3:12" x14ac:dyDescent="0.2">
      <c r="C51" s="5"/>
      <c r="D51" s="5"/>
      <c r="E51" s="5"/>
      <c r="F51" s="5"/>
      <c r="G51" s="5"/>
      <c r="H51" s="5"/>
      <c r="I51" s="5"/>
      <c r="J51" s="5"/>
      <c r="K51" s="5"/>
      <c r="L51" s="5"/>
    </row>
    <row r="52" spans="3:12" x14ac:dyDescent="0.2">
      <c r="C52" s="5"/>
      <c r="D52" s="5"/>
      <c r="E52" s="5"/>
      <c r="F52" s="5"/>
      <c r="G52" s="5"/>
      <c r="H52" s="5"/>
      <c r="I52" s="5"/>
      <c r="J52" s="5"/>
      <c r="K52" s="5"/>
      <c r="L52" s="5"/>
    </row>
    <row r="53" spans="3:12" x14ac:dyDescent="0.2">
      <c r="C53" s="5"/>
      <c r="D53" s="5"/>
      <c r="E53" s="5"/>
      <c r="F53" s="5"/>
      <c r="G53" s="5"/>
      <c r="H53" s="5"/>
      <c r="I53" s="5"/>
      <c r="J53" s="5"/>
      <c r="K53" s="5"/>
      <c r="L53" s="5"/>
    </row>
    <row r="54" spans="3:12" x14ac:dyDescent="0.2">
      <c r="C54" s="5"/>
      <c r="D54" s="5"/>
      <c r="E54" s="5"/>
      <c r="F54" s="5"/>
      <c r="G54" s="5"/>
      <c r="H54" s="5"/>
      <c r="I54" s="5"/>
      <c r="J54" s="5"/>
      <c r="K54" s="5"/>
      <c r="L54" s="5"/>
    </row>
    <row r="55" spans="3:12" x14ac:dyDescent="0.2">
      <c r="C55" s="5"/>
      <c r="D55" s="5"/>
      <c r="E55" s="5"/>
      <c r="F55" s="5"/>
      <c r="G55" s="5"/>
      <c r="H55" s="5"/>
      <c r="I55" s="5"/>
      <c r="J55" s="5"/>
      <c r="K55" s="5"/>
      <c r="L55" s="5"/>
    </row>
    <row r="56" spans="3:12" x14ac:dyDescent="0.2">
      <c r="C56" s="5"/>
      <c r="D56" s="5"/>
      <c r="E56" s="5"/>
      <c r="F56" s="5"/>
      <c r="G56" s="5"/>
      <c r="H56" s="5"/>
      <c r="I56" s="5"/>
      <c r="J56" s="5"/>
      <c r="K56" s="5"/>
      <c r="L56" s="5"/>
    </row>
    <row r="57" spans="3:12" x14ac:dyDescent="0.2">
      <c r="C57" s="5"/>
      <c r="D57" s="5"/>
      <c r="E57" s="5"/>
      <c r="F57" s="5"/>
      <c r="G57" s="5"/>
      <c r="H57" s="5"/>
      <c r="I57" s="5"/>
      <c r="J57" s="5"/>
      <c r="K57" s="5"/>
      <c r="L57" s="5"/>
    </row>
    <row r="58" spans="3:12" x14ac:dyDescent="0.2">
      <c r="C58" s="5"/>
      <c r="D58" s="5"/>
      <c r="E58" s="5"/>
      <c r="F58" s="5"/>
      <c r="G58" s="5"/>
      <c r="H58" s="5"/>
      <c r="I58" s="5"/>
      <c r="J58" s="5"/>
      <c r="K58" s="5"/>
      <c r="L58" s="5"/>
    </row>
    <row r="59" spans="3:12" x14ac:dyDescent="0.2">
      <c r="C59" s="5"/>
      <c r="D59" s="5"/>
      <c r="E59" s="5"/>
      <c r="F59" s="5"/>
      <c r="G59" s="5"/>
      <c r="H59" s="5"/>
      <c r="I59" s="5"/>
      <c r="J59" s="5"/>
      <c r="K59" s="5"/>
      <c r="L59" s="5"/>
    </row>
    <row r="60" spans="3:12" x14ac:dyDescent="0.2">
      <c r="C60" s="5"/>
      <c r="D60" s="5"/>
      <c r="E60" s="5"/>
      <c r="F60" s="5"/>
      <c r="G60" s="5"/>
      <c r="H60" s="5"/>
      <c r="I60" s="5"/>
      <c r="J60" s="5"/>
      <c r="K60" s="5"/>
      <c r="L60" s="5"/>
    </row>
    <row r="61" spans="3:12" x14ac:dyDescent="0.2">
      <c r="C61" s="5"/>
      <c r="D61" s="5"/>
      <c r="E61" s="5"/>
      <c r="F61" s="5"/>
      <c r="G61" s="5"/>
      <c r="H61" s="5"/>
      <c r="I61" s="5"/>
      <c r="J61" s="5"/>
      <c r="K61" s="5"/>
      <c r="L61" s="5"/>
    </row>
    <row r="62" spans="3:12" x14ac:dyDescent="0.2">
      <c r="C62" s="5"/>
      <c r="D62" s="5"/>
      <c r="E62" s="5"/>
      <c r="F62" s="5"/>
      <c r="G62" s="5"/>
      <c r="H62" s="5"/>
      <c r="I62" s="5"/>
      <c r="J62" s="5"/>
      <c r="K62" s="5"/>
      <c r="L62" s="5"/>
    </row>
    <row r="63" spans="3:12" x14ac:dyDescent="0.2">
      <c r="C63" s="5"/>
      <c r="D63" s="5"/>
      <c r="E63" s="5"/>
      <c r="F63" s="5"/>
      <c r="G63" s="5"/>
      <c r="H63" s="5"/>
      <c r="I63" s="5"/>
      <c r="J63" s="5"/>
      <c r="K63" s="5"/>
      <c r="L63" s="5"/>
    </row>
    <row r="64" spans="3:12" x14ac:dyDescent="0.2">
      <c r="C64" s="5"/>
      <c r="D64" s="5"/>
      <c r="E64" s="5"/>
      <c r="F64" s="5"/>
      <c r="G64" s="5"/>
      <c r="H64" s="5"/>
      <c r="I64" s="5"/>
      <c r="J64" s="5"/>
      <c r="K64" s="5"/>
      <c r="L64" s="5"/>
    </row>
    <row r="65" spans="3:12" x14ac:dyDescent="0.2">
      <c r="C65" s="5"/>
      <c r="D65" s="5"/>
      <c r="E65" s="5"/>
      <c r="F65" s="5"/>
      <c r="G65" s="5"/>
      <c r="H65" s="5"/>
      <c r="I65" s="5"/>
      <c r="J65" s="5"/>
      <c r="K65" s="5"/>
      <c r="L65" s="5"/>
    </row>
    <row r="66" spans="3:12" x14ac:dyDescent="0.2">
      <c r="C66" s="5"/>
      <c r="D66" s="5"/>
      <c r="E66" s="5"/>
      <c r="F66" s="5"/>
      <c r="G66" s="5"/>
      <c r="H66" s="5"/>
      <c r="I66" s="5"/>
      <c r="J66" s="5"/>
      <c r="K66" s="5"/>
      <c r="L66" s="5"/>
    </row>
    <row r="67" spans="3:12" x14ac:dyDescent="0.2">
      <c r="C67" s="5"/>
      <c r="D67" s="5"/>
      <c r="E67" s="5"/>
      <c r="F67" s="5"/>
      <c r="G67" s="5"/>
      <c r="H67" s="5"/>
      <c r="I67" s="5"/>
      <c r="J67" s="5"/>
      <c r="K67" s="5"/>
      <c r="L67" s="5"/>
    </row>
    <row r="68" spans="3:12" x14ac:dyDescent="0.2">
      <c r="C68" s="5"/>
      <c r="D68" s="5"/>
      <c r="E68" s="5"/>
      <c r="F68" s="5"/>
      <c r="G68" s="5"/>
      <c r="H68" s="5"/>
      <c r="I68" s="5"/>
      <c r="J68" s="5"/>
      <c r="K68" s="5"/>
      <c r="L68" s="5"/>
    </row>
    <row r="69" spans="3:12" x14ac:dyDescent="0.2">
      <c r="C69" s="5"/>
      <c r="D69" s="5"/>
      <c r="E69" s="5"/>
      <c r="F69" s="5"/>
      <c r="G69" s="5"/>
      <c r="H69" s="5"/>
      <c r="I69" s="5"/>
      <c r="J69" s="5"/>
      <c r="K69" s="5"/>
      <c r="L69" s="5"/>
    </row>
    <row r="70" spans="3:12" x14ac:dyDescent="0.2">
      <c r="C70" s="5"/>
      <c r="D70" s="5"/>
      <c r="E70" s="5"/>
      <c r="F70" s="5"/>
      <c r="G70" s="5"/>
      <c r="H70" s="5"/>
      <c r="I70" s="5"/>
      <c r="J70" s="5"/>
      <c r="K70" s="5"/>
      <c r="L70" s="5"/>
    </row>
    <row r="71" spans="3:12" x14ac:dyDescent="0.2">
      <c r="C71" s="5"/>
      <c r="D71" s="5"/>
      <c r="E71" s="5"/>
      <c r="F71" s="5"/>
      <c r="G71" s="5"/>
      <c r="H71" s="5"/>
      <c r="I71" s="5"/>
      <c r="J71" s="5"/>
      <c r="K71" s="5"/>
      <c r="L71" s="5"/>
    </row>
    <row r="72" spans="3:12" x14ac:dyDescent="0.2">
      <c r="C72" s="5"/>
      <c r="D72" s="5"/>
      <c r="E72" s="5"/>
      <c r="F72" s="5"/>
      <c r="G72" s="5"/>
      <c r="H72" s="5"/>
      <c r="I72" s="5"/>
      <c r="J72" s="5"/>
      <c r="K72" s="5"/>
      <c r="L72" s="5"/>
    </row>
    <row r="73" spans="3:12" x14ac:dyDescent="0.2">
      <c r="C73" s="5"/>
      <c r="D73" s="5"/>
      <c r="E73" s="5"/>
      <c r="F73" s="5"/>
      <c r="G73" s="5"/>
      <c r="H73" s="5"/>
      <c r="I73" s="5"/>
      <c r="J73" s="5"/>
      <c r="K73" s="5"/>
      <c r="L73" s="5"/>
    </row>
    <row r="74" spans="3:12" x14ac:dyDescent="0.2">
      <c r="C74" s="5"/>
      <c r="D74" s="5"/>
      <c r="E74" s="5"/>
      <c r="F74" s="5"/>
      <c r="G74" s="5"/>
      <c r="H74" s="5"/>
      <c r="I74" s="5"/>
      <c r="J74" s="5"/>
      <c r="K74" s="5"/>
      <c r="L74" s="5"/>
    </row>
    <row r="75" spans="3:12" x14ac:dyDescent="0.2">
      <c r="C75" s="5"/>
      <c r="D75" s="5"/>
      <c r="E75" s="5"/>
      <c r="F75" s="5"/>
      <c r="G75" s="5"/>
      <c r="H75" s="5"/>
      <c r="I75" s="5"/>
      <c r="J75" s="5"/>
      <c r="K75" s="5"/>
      <c r="L75" s="5"/>
    </row>
    <row r="76" spans="3:12" x14ac:dyDescent="0.2">
      <c r="C76" s="5"/>
      <c r="D76" s="5"/>
      <c r="E76" s="5"/>
      <c r="F76" s="5"/>
      <c r="G76" s="5"/>
      <c r="H76" s="5"/>
      <c r="I76" s="5"/>
      <c r="J76" s="5"/>
      <c r="K76" s="5"/>
      <c r="L76" s="5"/>
    </row>
    <row r="77" spans="3:12" x14ac:dyDescent="0.2">
      <c r="C77" s="5"/>
      <c r="D77" s="5"/>
      <c r="E77" s="5"/>
      <c r="F77" s="5"/>
      <c r="G77" s="5"/>
      <c r="H77" s="5"/>
      <c r="I77" s="5"/>
      <c r="J77" s="5"/>
      <c r="K77" s="5"/>
      <c r="L77" s="5"/>
    </row>
    <row r="78" spans="3:12" x14ac:dyDescent="0.2">
      <c r="C78" s="5"/>
      <c r="D78" s="5"/>
      <c r="E78" s="5"/>
      <c r="F78" s="5"/>
      <c r="G78" s="5"/>
      <c r="H78" s="5"/>
      <c r="I78" s="5"/>
      <c r="J78" s="5"/>
      <c r="K78" s="5"/>
      <c r="L78" s="5"/>
    </row>
    <row r="79" spans="3:12" x14ac:dyDescent="0.2">
      <c r="C79" s="5"/>
      <c r="D79" s="5"/>
      <c r="E79" s="5"/>
      <c r="F79" s="5"/>
      <c r="G79" s="5"/>
      <c r="H79" s="5"/>
      <c r="I79" s="5"/>
      <c r="J79" s="5"/>
      <c r="K79" s="5"/>
      <c r="L79" s="5"/>
    </row>
    <row r="80" spans="3:12" x14ac:dyDescent="0.2">
      <c r="C80" s="5"/>
      <c r="D80" s="5"/>
      <c r="E80" s="5"/>
      <c r="F80" s="5"/>
      <c r="G80" s="5"/>
      <c r="H80" s="5"/>
      <c r="I80" s="5"/>
      <c r="J80" s="5"/>
      <c r="K80" s="5"/>
      <c r="L80" s="5"/>
    </row>
    <row r="81" spans="3:12" x14ac:dyDescent="0.2">
      <c r="C81" s="5"/>
      <c r="D81" s="5"/>
      <c r="E81" s="5"/>
      <c r="F81" s="5"/>
      <c r="G81" s="5"/>
      <c r="H81" s="5"/>
      <c r="I81" s="5"/>
      <c r="J81" s="5"/>
      <c r="K81" s="5"/>
      <c r="L81" s="5"/>
    </row>
    <row r="82" spans="3:12" x14ac:dyDescent="0.2">
      <c r="C82" s="5"/>
      <c r="D82" s="5"/>
      <c r="E82" s="5"/>
      <c r="F82" s="5"/>
      <c r="G82" s="5"/>
      <c r="H82" s="5"/>
      <c r="I82" s="5"/>
      <c r="J82" s="5"/>
      <c r="K82" s="5"/>
      <c r="L82" s="5"/>
    </row>
    <row r="83" spans="3:12" x14ac:dyDescent="0.2">
      <c r="C83" s="5"/>
      <c r="D83" s="5"/>
      <c r="E83" s="5"/>
      <c r="F83" s="5"/>
      <c r="G83" s="5"/>
      <c r="H83" s="5"/>
      <c r="I83" s="5"/>
      <c r="J83" s="5"/>
      <c r="K83" s="5"/>
      <c r="L83" s="5"/>
    </row>
    <row r="84" spans="3:12" x14ac:dyDescent="0.2">
      <c r="C84" s="5"/>
      <c r="D84" s="5"/>
      <c r="E84" s="5"/>
      <c r="F84" s="5"/>
      <c r="G84" s="5"/>
      <c r="H84" s="5"/>
      <c r="I84" s="5"/>
      <c r="J84" s="5"/>
      <c r="K84" s="5"/>
      <c r="L84" s="5"/>
    </row>
    <row r="85" spans="3:12" x14ac:dyDescent="0.2">
      <c r="C85" s="5"/>
      <c r="D85" s="5"/>
      <c r="E85" s="5"/>
      <c r="F85" s="5"/>
      <c r="G85" s="5"/>
      <c r="H85" s="5"/>
      <c r="I85" s="5"/>
      <c r="J85" s="5"/>
      <c r="K85" s="5"/>
      <c r="L85" s="5"/>
    </row>
    <row r="86" spans="3:12" x14ac:dyDescent="0.2">
      <c r="C86" s="5"/>
      <c r="D86" s="5"/>
      <c r="E86" s="5"/>
      <c r="F86" s="5"/>
      <c r="G86" s="5"/>
      <c r="H86" s="5"/>
      <c r="I86" s="5"/>
      <c r="J86" s="5"/>
      <c r="K86" s="5"/>
      <c r="L86" s="5"/>
    </row>
    <row r="87" spans="3:12" x14ac:dyDescent="0.2">
      <c r="C87" s="5"/>
      <c r="D87" s="5"/>
      <c r="E87" s="5"/>
      <c r="F87" s="5"/>
      <c r="G87" s="5"/>
      <c r="H87" s="5"/>
      <c r="I87" s="5"/>
      <c r="J87" s="5"/>
      <c r="K87" s="5"/>
      <c r="L87" s="5"/>
    </row>
    <row r="88" spans="3:12" x14ac:dyDescent="0.2">
      <c r="C88" s="5"/>
      <c r="D88" s="5"/>
      <c r="E88" s="5"/>
      <c r="F88" s="5"/>
      <c r="G88" s="5"/>
      <c r="H88" s="5"/>
      <c r="I88" s="5"/>
      <c r="J88" s="5"/>
      <c r="K88" s="5"/>
      <c r="L88" s="5"/>
    </row>
    <row r="89" spans="3:12" x14ac:dyDescent="0.2">
      <c r="C89" s="5"/>
      <c r="D89" s="5"/>
      <c r="E89" s="5"/>
      <c r="F89" s="5"/>
      <c r="G89" s="5"/>
      <c r="H89" s="5"/>
      <c r="I89" s="5"/>
      <c r="J89" s="5"/>
      <c r="K89" s="5"/>
      <c r="L89" s="5"/>
    </row>
    <row r="90" spans="3:12" x14ac:dyDescent="0.2">
      <c r="C90" s="5"/>
      <c r="D90" s="5"/>
      <c r="E90" s="5"/>
      <c r="F90" s="5"/>
      <c r="G90" s="5"/>
      <c r="H90" s="5"/>
      <c r="I90" s="5"/>
      <c r="J90" s="5"/>
      <c r="K90" s="5"/>
      <c r="L90" s="5"/>
    </row>
    <row r="91" spans="3:12" x14ac:dyDescent="0.2">
      <c r="C91" s="5"/>
      <c r="D91" s="5"/>
      <c r="E91" s="5"/>
      <c r="F91" s="5"/>
      <c r="G91" s="5"/>
      <c r="H91" s="5"/>
      <c r="I91" s="5"/>
      <c r="J91" s="5"/>
      <c r="K91" s="5"/>
      <c r="L91" s="5"/>
    </row>
    <row r="92" spans="3:12" x14ac:dyDescent="0.2">
      <c r="C92" s="5"/>
      <c r="D92" s="5"/>
      <c r="E92" s="5"/>
      <c r="F92" s="5"/>
      <c r="G92" s="5"/>
      <c r="H92" s="5"/>
      <c r="I92" s="5"/>
      <c r="J92" s="5"/>
      <c r="K92" s="5"/>
      <c r="L92" s="5"/>
    </row>
    <row r="93" spans="3:12" x14ac:dyDescent="0.2">
      <c r="C93" s="5"/>
      <c r="D93" s="5"/>
      <c r="E93" s="5"/>
      <c r="F93" s="5"/>
      <c r="G93" s="5"/>
      <c r="H93" s="5"/>
      <c r="I93" s="5"/>
      <c r="J93" s="5"/>
      <c r="K93" s="5"/>
      <c r="L93" s="5"/>
    </row>
    <row r="94" spans="3:12" x14ac:dyDescent="0.2">
      <c r="C94" s="5"/>
      <c r="D94" s="5"/>
      <c r="E94" s="5"/>
      <c r="F94" s="5"/>
      <c r="G94" s="5"/>
      <c r="H94" s="5"/>
      <c r="I94" s="5"/>
      <c r="J94" s="5"/>
      <c r="K94" s="5"/>
      <c r="L94" s="5"/>
    </row>
    <row r="95" spans="3:12" x14ac:dyDescent="0.2">
      <c r="C95" s="5"/>
      <c r="D95" s="5"/>
      <c r="E95" s="5"/>
      <c r="F95" s="5"/>
      <c r="G95" s="5"/>
      <c r="H95" s="5"/>
      <c r="I95" s="5"/>
      <c r="J95" s="5"/>
      <c r="K95" s="5"/>
      <c r="L95" s="5"/>
    </row>
    <row r="96" spans="3:12" x14ac:dyDescent="0.2">
      <c r="C96" s="5"/>
      <c r="D96" s="5"/>
      <c r="E96" s="5"/>
      <c r="F96" s="5"/>
      <c r="G96" s="5"/>
      <c r="H96" s="5"/>
      <c r="I96" s="5"/>
      <c r="J96" s="5"/>
      <c r="K96" s="5"/>
      <c r="L96" s="5"/>
    </row>
    <row r="97" spans="3:12" x14ac:dyDescent="0.2">
      <c r="C97" s="5"/>
      <c r="D97" s="5"/>
      <c r="E97" s="5"/>
      <c r="F97" s="5"/>
      <c r="G97" s="5"/>
      <c r="H97" s="5"/>
      <c r="I97" s="5"/>
      <c r="J97" s="5"/>
      <c r="K97" s="5"/>
      <c r="L97" s="5"/>
    </row>
    <row r="98" spans="3:12" x14ac:dyDescent="0.2">
      <c r="C98" s="5"/>
      <c r="D98" s="5"/>
      <c r="E98" s="5"/>
      <c r="F98" s="5"/>
      <c r="G98" s="5"/>
      <c r="H98" s="5"/>
      <c r="I98" s="5"/>
      <c r="J98" s="5"/>
      <c r="K98" s="5"/>
      <c r="L98" s="5"/>
    </row>
    <row r="99" spans="3:12" x14ac:dyDescent="0.2">
      <c r="C99" s="5"/>
      <c r="D99" s="5"/>
      <c r="E99" s="5"/>
      <c r="F99" s="5"/>
      <c r="G99" s="5"/>
      <c r="H99" s="5"/>
      <c r="I99" s="5"/>
      <c r="J99" s="5"/>
      <c r="K99" s="5"/>
      <c r="L99" s="5"/>
    </row>
    <row r="100" spans="3:12" x14ac:dyDescent="0.2">
      <c r="C100" s="5"/>
      <c r="D100" s="5"/>
      <c r="E100" s="5"/>
      <c r="F100" s="5"/>
      <c r="G100" s="5"/>
      <c r="H100" s="5"/>
      <c r="I100" s="5"/>
      <c r="J100" s="5"/>
      <c r="K100" s="5"/>
      <c r="L100" s="5"/>
    </row>
    <row r="101" spans="3:12" x14ac:dyDescent="0.2">
      <c r="C101" s="5"/>
      <c r="D101" s="5"/>
      <c r="E101" s="5"/>
      <c r="F101" s="5"/>
      <c r="G101" s="5"/>
      <c r="H101" s="5"/>
      <c r="I101" s="5"/>
      <c r="J101" s="5"/>
      <c r="K101" s="5"/>
      <c r="L101" s="5"/>
    </row>
    <row r="102" spans="3:12" x14ac:dyDescent="0.2">
      <c r="C102" s="5"/>
      <c r="D102" s="5"/>
      <c r="E102" s="5"/>
      <c r="F102" s="5"/>
      <c r="G102" s="5"/>
      <c r="H102" s="5"/>
      <c r="I102" s="5"/>
      <c r="J102" s="5"/>
      <c r="K102" s="5"/>
      <c r="L102" s="5"/>
    </row>
    <row r="103" spans="3:12" x14ac:dyDescent="0.2">
      <c r="C103" s="5"/>
      <c r="D103" s="5"/>
      <c r="E103" s="5"/>
      <c r="F103" s="5"/>
      <c r="G103" s="5"/>
      <c r="H103" s="5"/>
      <c r="I103" s="5"/>
      <c r="J103" s="5"/>
      <c r="K103" s="5"/>
      <c r="L103" s="5"/>
    </row>
    <row r="104" spans="3:12" x14ac:dyDescent="0.2">
      <c r="C104" s="5"/>
      <c r="D104" s="5"/>
      <c r="E104" s="5"/>
      <c r="F104" s="5"/>
      <c r="G104" s="5"/>
      <c r="H104" s="5"/>
      <c r="I104" s="5"/>
      <c r="J104" s="5"/>
      <c r="K104" s="5"/>
      <c r="L104" s="5"/>
    </row>
    <row r="105" spans="3:12" x14ac:dyDescent="0.2">
      <c r="C105" s="5"/>
      <c r="D105" s="5"/>
      <c r="E105" s="5"/>
      <c r="F105" s="5"/>
      <c r="G105" s="5"/>
      <c r="H105" s="5"/>
      <c r="I105" s="5"/>
      <c r="J105" s="5"/>
      <c r="K105" s="5"/>
      <c r="L105" s="5"/>
    </row>
    <row r="106" spans="3:12" x14ac:dyDescent="0.2">
      <c r="C106" s="5"/>
      <c r="D106" s="5"/>
      <c r="E106" s="5"/>
      <c r="F106" s="5"/>
      <c r="G106" s="5"/>
      <c r="H106" s="5"/>
      <c r="I106" s="5"/>
      <c r="J106" s="5"/>
      <c r="K106" s="5"/>
      <c r="L106" s="5"/>
    </row>
    <row r="107" spans="3:12" x14ac:dyDescent="0.2">
      <c r="C107" s="5"/>
      <c r="D107" s="5"/>
      <c r="E107" s="5"/>
      <c r="F107" s="5"/>
      <c r="G107" s="5"/>
      <c r="H107" s="5"/>
      <c r="I107" s="5"/>
      <c r="J107" s="5"/>
      <c r="K107" s="5"/>
      <c r="L107" s="5"/>
    </row>
    <row r="108" spans="3:12" x14ac:dyDescent="0.2">
      <c r="C108" s="5"/>
      <c r="D108" s="5"/>
      <c r="E108" s="5"/>
      <c r="F108" s="5"/>
      <c r="G108" s="5"/>
      <c r="H108" s="5"/>
      <c r="I108" s="5"/>
      <c r="J108" s="5"/>
      <c r="K108" s="5"/>
      <c r="L108" s="5"/>
    </row>
    <row r="109" spans="3:12" x14ac:dyDescent="0.2">
      <c r="C109" s="5"/>
      <c r="D109" s="5"/>
      <c r="E109" s="5"/>
      <c r="F109" s="5"/>
      <c r="G109" s="5"/>
      <c r="H109" s="5"/>
      <c r="I109" s="5"/>
      <c r="J109" s="5"/>
      <c r="K109" s="5"/>
      <c r="L109" s="5"/>
    </row>
    <row r="110" spans="3:12" x14ac:dyDescent="0.2">
      <c r="C110" s="5"/>
      <c r="D110" s="5"/>
      <c r="E110" s="5"/>
      <c r="F110" s="5"/>
      <c r="G110" s="5"/>
      <c r="H110" s="5"/>
      <c r="I110" s="5"/>
      <c r="J110" s="5"/>
      <c r="K110" s="5"/>
      <c r="L110" s="5"/>
    </row>
    <row r="111" spans="3:12" x14ac:dyDescent="0.2">
      <c r="C111" s="5"/>
      <c r="D111" s="5"/>
      <c r="E111" s="5"/>
      <c r="F111" s="5"/>
      <c r="G111" s="5"/>
      <c r="H111" s="5"/>
      <c r="I111" s="5"/>
      <c r="J111" s="5"/>
      <c r="K111" s="5"/>
      <c r="L111" s="5"/>
    </row>
    <row r="112" spans="3:12" x14ac:dyDescent="0.2">
      <c r="C112" s="5"/>
      <c r="D112" s="5"/>
      <c r="E112" s="5"/>
      <c r="F112" s="5"/>
      <c r="G112" s="5"/>
      <c r="H112" s="5"/>
      <c r="I112" s="5"/>
      <c r="J112" s="5"/>
      <c r="K112" s="5"/>
      <c r="L112" s="5"/>
    </row>
    <row r="113" spans="3:12" x14ac:dyDescent="0.2">
      <c r="C113" s="5"/>
      <c r="D113" s="5"/>
      <c r="E113" s="5"/>
      <c r="F113" s="5"/>
      <c r="G113" s="5"/>
      <c r="H113" s="5"/>
      <c r="I113" s="5"/>
      <c r="J113" s="5"/>
      <c r="K113" s="5"/>
      <c r="L113" s="5"/>
    </row>
    <row r="114" spans="3:12" x14ac:dyDescent="0.2">
      <c r="C114" s="5"/>
      <c r="D114" s="5"/>
      <c r="E114" s="5"/>
      <c r="F114" s="5"/>
      <c r="G114" s="5"/>
      <c r="H114" s="5"/>
      <c r="I114" s="5"/>
      <c r="J114" s="5"/>
      <c r="K114" s="5"/>
      <c r="L114" s="5"/>
    </row>
    <row r="115" spans="3:12" x14ac:dyDescent="0.2">
      <c r="C115" s="5"/>
      <c r="D115" s="5"/>
      <c r="E115" s="5"/>
      <c r="F115" s="5"/>
      <c r="G115" s="5"/>
      <c r="H115" s="5"/>
      <c r="I115" s="5"/>
      <c r="J115" s="5"/>
      <c r="K115" s="5"/>
      <c r="L115" s="5"/>
    </row>
    <row r="116" spans="3:12" x14ac:dyDescent="0.2">
      <c r="C116" s="5"/>
      <c r="D116" s="5"/>
      <c r="E116" s="5"/>
      <c r="F116" s="5"/>
      <c r="G116" s="5"/>
      <c r="H116" s="5"/>
      <c r="I116" s="5"/>
      <c r="J116" s="5"/>
      <c r="K116" s="5"/>
      <c r="L116" s="5"/>
    </row>
    <row r="117" spans="3:12" x14ac:dyDescent="0.2">
      <c r="C117" s="5"/>
      <c r="D117" s="5"/>
      <c r="E117" s="5"/>
      <c r="F117" s="5"/>
      <c r="G117" s="5"/>
      <c r="H117" s="5"/>
      <c r="I117" s="5"/>
      <c r="J117" s="5"/>
      <c r="K117" s="5"/>
      <c r="L117" s="5"/>
    </row>
    <row r="118" spans="3:12" x14ac:dyDescent="0.2">
      <c r="C118" s="5"/>
      <c r="D118" s="5"/>
      <c r="E118" s="5"/>
      <c r="F118" s="5"/>
      <c r="G118" s="5"/>
      <c r="H118" s="5"/>
      <c r="I118" s="5"/>
      <c r="J118" s="5"/>
      <c r="K118" s="5"/>
      <c r="L118" s="5"/>
    </row>
    <row r="119" spans="3:12" x14ac:dyDescent="0.2">
      <c r="C119" s="5"/>
      <c r="D119" s="5"/>
      <c r="E119" s="5"/>
      <c r="F119" s="5"/>
      <c r="G119" s="5"/>
      <c r="H119" s="5"/>
      <c r="I119" s="5"/>
      <c r="J119" s="5"/>
      <c r="K119" s="5"/>
      <c r="L119" s="5"/>
    </row>
    <row r="120" spans="3:12" x14ac:dyDescent="0.2">
      <c r="C120" s="5"/>
      <c r="D120" s="5"/>
      <c r="E120" s="5"/>
      <c r="F120" s="5"/>
      <c r="G120" s="5"/>
      <c r="H120" s="5"/>
      <c r="I120" s="5"/>
      <c r="J120" s="5"/>
      <c r="K120" s="5"/>
      <c r="L120" s="5"/>
    </row>
    <row r="121" spans="3:12" x14ac:dyDescent="0.2">
      <c r="C121" s="5"/>
      <c r="D121" s="5"/>
      <c r="E121" s="5"/>
      <c r="F121" s="5"/>
      <c r="G121" s="5"/>
      <c r="H121" s="5"/>
      <c r="I121" s="5"/>
      <c r="J121" s="5"/>
      <c r="K121" s="5"/>
      <c r="L121" s="5"/>
    </row>
    <row r="122" spans="3:12" x14ac:dyDescent="0.2">
      <c r="C122" s="5"/>
      <c r="D122" s="5"/>
      <c r="E122" s="5"/>
      <c r="F122" s="5"/>
      <c r="G122" s="5"/>
      <c r="H122" s="5"/>
      <c r="I122" s="5"/>
      <c r="J122" s="5"/>
      <c r="K122" s="5"/>
      <c r="L122" s="5"/>
    </row>
    <row r="123" spans="3:12" x14ac:dyDescent="0.2">
      <c r="C123" s="5"/>
      <c r="D123" s="5"/>
      <c r="E123" s="5"/>
      <c r="F123" s="5"/>
      <c r="G123" s="5"/>
      <c r="H123" s="5"/>
      <c r="I123" s="5"/>
      <c r="J123" s="5"/>
      <c r="K123" s="5"/>
      <c r="L123" s="5"/>
    </row>
    <row r="124" spans="3:12" x14ac:dyDescent="0.2">
      <c r="C124" s="5"/>
      <c r="D124" s="5"/>
      <c r="E124" s="5"/>
      <c r="F124" s="5"/>
      <c r="G124" s="5"/>
      <c r="H124" s="5"/>
      <c r="I124" s="5"/>
      <c r="J124" s="5"/>
      <c r="K124" s="5"/>
      <c r="L124" s="5"/>
    </row>
  </sheetData>
  <sheetProtection algorithmName="SHA-512" hashValue="UcQaswoBaYcskU7pIq8+DdlTdDTswahteEAW6wmKLco6Co2NP2/qQ6GiWW2EW1TMEb0Iik76I7DUSrpqXO+4pg==" saltValue="bcdAPvYpao8XR9DbpxfZXA==" spinCount="100000" sheet="1"/>
  <mergeCells count="4">
    <mergeCell ref="C4:L4"/>
    <mergeCell ref="A1:L1"/>
    <mergeCell ref="A2:L2"/>
    <mergeCell ref="A3:L3"/>
  </mergeCells>
  <phoneticPr fontId="4" type="noConversion"/>
  <printOptions horizontalCentered="1"/>
  <pageMargins left="0.78740157480314965" right="0.78740157480314965" top="0.98425196850393704" bottom="0.98425196850393704" header="0" footer="0"/>
  <pageSetup scale="75" fitToHeight="3" orientation="portrait" r:id="rId1"/>
  <headerFooter alignWithMargins="0">
    <oddHeader>&amp;F</oddHeader>
    <oddFooter>Página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0" zoomScaleNormal="70" zoomScaleSheetLayoutView="75" workbookViewId="0">
      <selection activeCell="F9" sqref="F9"/>
    </sheetView>
  </sheetViews>
  <sheetFormatPr baseColWidth="10" defaultRowHeight="14.25" x14ac:dyDescent="0.2"/>
  <cols>
    <col min="1" max="1" width="85.7109375" style="1" customWidth="1"/>
    <col min="2" max="2" width="6.5703125" style="2" customWidth="1"/>
    <col min="3" max="5" width="6.140625" style="2" customWidth="1"/>
    <col min="6" max="6" width="37.5703125" style="1" customWidth="1"/>
    <col min="7" max="7" width="13.42578125" style="1" customWidth="1"/>
    <col min="8" max="8" width="36.28515625" style="1" customWidth="1"/>
    <col min="9" max="9" width="12.85546875" style="1" customWidth="1"/>
    <col min="10" max="10" width="35.7109375" style="1" customWidth="1"/>
    <col min="11" max="11" width="13.28515625" style="1" customWidth="1"/>
    <col min="12" max="12" width="35.7109375" style="1" customWidth="1"/>
    <col min="13" max="13" width="13.28515625" style="1" customWidth="1"/>
    <col min="14" max="14" width="35.7109375" style="1" customWidth="1"/>
    <col min="15" max="15" width="13.28515625" style="1" customWidth="1"/>
    <col min="16" max="16384" width="11.42578125" style="1"/>
  </cols>
  <sheetData>
    <row r="1" spans="1:15" ht="25.5" customHeight="1" x14ac:dyDescent="0.2">
      <c r="A1" s="278" t="s">
        <v>185</v>
      </c>
      <c r="B1" s="278"/>
      <c r="C1" s="278"/>
      <c r="D1" s="278"/>
      <c r="E1" s="278"/>
      <c r="F1" s="278"/>
      <c r="G1" s="278"/>
      <c r="H1" s="278"/>
      <c r="I1" s="278"/>
      <c r="J1" s="278"/>
      <c r="K1" s="278"/>
      <c r="L1" s="278"/>
      <c r="M1" s="278"/>
      <c r="N1" s="278"/>
      <c r="O1" s="237"/>
    </row>
    <row r="2" spans="1:15" ht="62.25" customHeight="1" x14ac:dyDescent="0.2">
      <c r="A2" s="278" t="s">
        <v>236</v>
      </c>
      <c r="B2" s="278"/>
      <c r="C2" s="278"/>
      <c r="D2" s="278"/>
      <c r="E2" s="278"/>
      <c r="F2" s="278"/>
      <c r="G2" s="278"/>
      <c r="H2" s="278"/>
      <c r="I2" s="278"/>
      <c r="J2" s="278"/>
      <c r="K2" s="278"/>
      <c r="L2" s="278"/>
      <c r="M2" s="278"/>
      <c r="N2" s="278"/>
      <c r="O2" s="237"/>
    </row>
    <row r="3" spans="1:15" ht="30" customHeight="1" thickBot="1" x14ac:dyDescent="0.25">
      <c r="A3" s="237" t="s">
        <v>16</v>
      </c>
      <c r="B3" s="237"/>
      <c r="C3" s="237"/>
      <c r="D3" s="237"/>
      <c r="E3" s="237"/>
      <c r="F3" s="237"/>
      <c r="G3" s="237"/>
      <c r="H3" s="237"/>
      <c r="I3" s="237"/>
      <c r="J3" s="237"/>
      <c r="K3" s="237"/>
      <c r="L3" s="237"/>
      <c r="M3" s="237"/>
      <c r="N3" s="237"/>
      <c r="O3" s="237"/>
    </row>
    <row r="4" spans="1:15" ht="15" x14ac:dyDescent="0.2">
      <c r="A4" s="279" t="s">
        <v>0</v>
      </c>
      <c r="B4" s="279"/>
      <c r="C4" s="279"/>
      <c r="D4" s="279"/>
      <c r="E4" s="279"/>
      <c r="F4" s="274" t="s">
        <v>259</v>
      </c>
      <c r="G4" s="274"/>
      <c r="H4" s="274"/>
      <c r="I4" s="274"/>
      <c r="J4" s="274"/>
      <c r="K4" s="274"/>
      <c r="L4" s="274"/>
      <c r="M4" s="274"/>
      <c r="N4" s="274"/>
      <c r="O4" s="274"/>
    </row>
    <row r="5" spans="1:15" ht="75" x14ac:dyDescent="0.25">
      <c r="A5" s="172" t="s">
        <v>22</v>
      </c>
      <c r="B5" s="280" t="s">
        <v>23</v>
      </c>
      <c r="C5" s="280"/>
      <c r="D5" s="280"/>
      <c r="E5" s="280"/>
      <c r="F5" s="142" t="s">
        <v>260</v>
      </c>
      <c r="G5" s="142" t="s">
        <v>23</v>
      </c>
      <c r="H5" s="142" t="s">
        <v>340</v>
      </c>
      <c r="I5" s="142" t="s">
        <v>23</v>
      </c>
      <c r="J5" s="142" t="s">
        <v>386</v>
      </c>
      <c r="K5" s="142" t="s">
        <v>23</v>
      </c>
      <c r="L5" s="142" t="s">
        <v>420</v>
      </c>
      <c r="M5" s="142" t="s">
        <v>23</v>
      </c>
      <c r="N5" s="142" t="s">
        <v>454</v>
      </c>
      <c r="O5" s="142" t="s">
        <v>23</v>
      </c>
    </row>
    <row r="6" spans="1:15" ht="63.75" customHeight="1" x14ac:dyDescent="0.2">
      <c r="A6" s="24" t="s">
        <v>31</v>
      </c>
      <c r="B6" s="277">
        <v>50</v>
      </c>
      <c r="C6" s="277"/>
      <c r="D6" s="277"/>
      <c r="E6" s="277"/>
      <c r="F6" s="145" t="s">
        <v>279</v>
      </c>
      <c r="G6" s="146">
        <v>50</v>
      </c>
      <c r="H6" s="145" t="s">
        <v>356</v>
      </c>
      <c r="I6" s="146">
        <f>50*150/350</f>
        <v>21.428571428571427</v>
      </c>
      <c r="J6" s="145" t="s">
        <v>396</v>
      </c>
      <c r="K6" s="146">
        <f>50*50/350</f>
        <v>7.1428571428571432</v>
      </c>
      <c r="L6" s="145" t="s">
        <v>426</v>
      </c>
      <c r="M6" s="146">
        <f>50*100/350</f>
        <v>14.285714285714286</v>
      </c>
      <c r="N6" s="145" t="s">
        <v>275</v>
      </c>
      <c r="O6" s="146">
        <v>0</v>
      </c>
    </row>
    <row r="7" spans="1:15" ht="70.5" customHeight="1" x14ac:dyDescent="0.2">
      <c r="A7" s="24" t="s">
        <v>237</v>
      </c>
      <c r="B7" s="277">
        <v>30</v>
      </c>
      <c r="C7" s="277"/>
      <c r="D7" s="277"/>
      <c r="E7" s="277"/>
      <c r="F7" s="145" t="s">
        <v>280</v>
      </c>
      <c r="G7" s="146">
        <v>30</v>
      </c>
      <c r="H7" s="145" t="s">
        <v>357</v>
      </c>
      <c r="I7" s="146">
        <v>30</v>
      </c>
      <c r="J7" s="145" t="s">
        <v>397</v>
      </c>
      <c r="K7" s="146">
        <v>0</v>
      </c>
      <c r="L7" s="145" t="s">
        <v>427</v>
      </c>
      <c r="M7" s="146">
        <f>30*15/50</f>
        <v>9</v>
      </c>
      <c r="N7" s="145" t="s">
        <v>280</v>
      </c>
      <c r="O7" s="146">
        <v>30</v>
      </c>
    </row>
    <row r="8" spans="1:15" ht="64.5" customHeight="1" x14ac:dyDescent="0.2">
      <c r="A8" s="24" t="s">
        <v>30</v>
      </c>
      <c r="B8" s="277">
        <v>30</v>
      </c>
      <c r="C8" s="277"/>
      <c r="D8" s="277"/>
      <c r="E8" s="277"/>
      <c r="F8" s="145" t="s">
        <v>275</v>
      </c>
      <c r="G8" s="146">
        <v>0</v>
      </c>
      <c r="H8" s="145" t="s">
        <v>264</v>
      </c>
      <c r="I8" s="146">
        <v>30</v>
      </c>
      <c r="J8" s="145" t="s">
        <v>264</v>
      </c>
      <c r="K8" s="146">
        <v>30</v>
      </c>
      <c r="L8" s="145" t="s">
        <v>264</v>
      </c>
      <c r="M8" s="146">
        <v>30</v>
      </c>
      <c r="N8" s="145" t="s">
        <v>264</v>
      </c>
      <c r="O8" s="146">
        <v>30</v>
      </c>
    </row>
    <row r="9" spans="1:15" ht="73.5" x14ac:dyDescent="0.2">
      <c r="A9" s="24" t="s">
        <v>15</v>
      </c>
      <c r="B9" s="277">
        <v>20</v>
      </c>
      <c r="C9" s="277"/>
      <c r="D9" s="277"/>
      <c r="E9" s="277"/>
      <c r="F9" s="145" t="s">
        <v>275</v>
      </c>
      <c r="G9" s="146">
        <v>0</v>
      </c>
      <c r="H9" s="145" t="s">
        <v>264</v>
      </c>
      <c r="I9" s="146">
        <v>20</v>
      </c>
      <c r="J9" s="145" t="s">
        <v>264</v>
      </c>
      <c r="K9" s="146">
        <v>20</v>
      </c>
      <c r="L9" s="145" t="s">
        <v>264</v>
      </c>
      <c r="M9" s="146">
        <v>20</v>
      </c>
      <c r="N9" s="145" t="s">
        <v>264</v>
      </c>
      <c r="O9" s="146">
        <v>20</v>
      </c>
    </row>
    <row r="10" spans="1:15" ht="171.75" x14ac:dyDescent="0.2">
      <c r="A10" s="24" t="s">
        <v>25</v>
      </c>
      <c r="B10" s="277">
        <v>30</v>
      </c>
      <c r="C10" s="277"/>
      <c r="D10" s="277"/>
      <c r="E10" s="277"/>
      <c r="F10" s="145" t="s">
        <v>264</v>
      </c>
      <c r="G10" s="146">
        <v>30</v>
      </c>
      <c r="H10" s="145" t="s">
        <v>264</v>
      </c>
      <c r="I10" s="146">
        <v>30</v>
      </c>
      <c r="J10" s="145" t="s">
        <v>264</v>
      </c>
      <c r="K10" s="146">
        <v>30</v>
      </c>
      <c r="L10" s="145" t="s">
        <v>264</v>
      </c>
      <c r="M10" s="146">
        <v>30</v>
      </c>
      <c r="N10" s="145" t="s">
        <v>264</v>
      </c>
      <c r="O10" s="146">
        <v>30</v>
      </c>
    </row>
    <row r="11" spans="1:15" ht="72.75" x14ac:dyDescent="0.2">
      <c r="A11" s="24" t="s">
        <v>42</v>
      </c>
      <c r="B11" s="277">
        <v>60</v>
      </c>
      <c r="C11" s="277"/>
      <c r="D11" s="277"/>
      <c r="E11" s="277"/>
      <c r="F11" s="145" t="s">
        <v>264</v>
      </c>
      <c r="G11" s="146">
        <v>60</v>
      </c>
      <c r="H11" s="145" t="s">
        <v>264</v>
      </c>
      <c r="I11" s="146">
        <v>60</v>
      </c>
      <c r="J11" s="145" t="s">
        <v>398</v>
      </c>
      <c r="K11" s="146">
        <v>60</v>
      </c>
      <c r="L11" s="145" t="s">
        <v>408</v>
      </c>
      <c r="M11" s="146">
        <v>60</v>
      </c>
      <c r="N11" s="145" t="s">
        <v>462</v>
      </c>
      <c r="O11" s="146">
        <v>60</v>
      </c>
    </row>
    <row r="12" spans="1:15" ht="87" x14ac:dyDescent="0.2">
      <c r="A12" s="167" t="s">
        <v>29</v>
      </c>
      <c r="B12" s="277">
        <v>40</v>
      </c>
      <c r="C12" s="277"/>
      <c r="D12" s="277"/>
      <c r="E12" s="277"/>
      <c r="F12" s="145" t="s">
        <v>264</v>
      </c>
      <c r="G12" s="146">
        <v>40</v>
      </c>
      <c r="H12" s="145" t="s">
        <v>358</v>
      </c>
      <c r="I12" s="146">
        <v>20</v>
      </c>
      <c r="J12" s="145" t="s">
        <v>392</v>
      </c>
      <c r="K12" s="146">
        <v>0</v>
      </c>
      <c r="L12" s="145" t="s">
        <v>264</v>
      </c>
      <c r="M12" s="146">
        <v>40</v>
      </c>
      <c r="N12" s="145" t="s">
        <v>275</v>
      </c>
      <c r="O12" s="146">
        <v>0</v>
      </c>
    </row>
    <row r="13" spans="1:15" ht="58.5" x14ac:dyDescent="0.2">
      <c r="A13" s="24" t="s">
        <v>240</v>
      </c>
      <c r="B13" s="277">
        <v>40</v>
      </c>
      <c r="C13" s="277"/>
      <c r="D13" s="277"/>
      <c r="E13" s="277"/>
      <c r="F13" s="145" t="s">
        <v>280</v>
      </c>
      <c r="G13" s="146">
        <v>40</v>
      </c>
      <c r="H13" s="145" t="s">
        <v>357</v>
      </c>
      <c r="I13" s="146">
        <v>40</v>
      </c>
      <c r="J13" s="145" t="s">
        <v>399</v>
      </c>
      <c r="K13" s="146">
        <v>40</v>
      </c>
      <c r="L13" s="145" t="s">
        <v>427</v>
      </c>
      <c r="M13" s="146">
        <f>40*15/50</f>
        <v>12</v>
      </c>
      <c r="N13" s="145" t="s">
        <v>280</v>
      </c>
      <c r="O13" s="146">
        <v>40</v>
      </c>
    </row>
    <row r="14" spans="1:15" ht="18.75" thickBot="1" x14ac:dyDescent="0.25">
      <c r="A14" s="173" t="s">
        <v>21</v>
      </c>
      <c r="B14" s="275">
        <f>SUM(B6:E13)</f>
        <v>300</v>
      </c>
      <c r="C14" s="275"/>
      <c r="D14" s="276"/>
      <c r="E14" s="275"/>
      <c r="F14" s="174"/>
      <c r="G14" s="159">
        <f>SUM(G6:G13)</f>
        <v>250</v>
      </c>
      <c r="H14" s="160"/>
      <c r="I14" s="159">
        <f>SUM(I6:I13)</f>
        <v>251.42857142857144</v>
      </c>
      <c r="J14" s="160"/>
      <c r="K14" s="159">
        <f>SUM(K6:K13)</f>
        <v>187.14285714285714</v>
      </c>
      <c r="L14" s="160"/>
      <c r="M14" s="159">
        <f>SUM(M6:M13)</f>
        <v>215.28571428571428</v>
      </c>
      <c r="N14" s="160"/>
      <c r="O14" s="159">
        <f>SUM(O6:O13)</f>
        <v>210</v>
      </c>
    </row>
    <row r="16" spans="1:15" x14ac:dyDescent="0.2">
      <c r="F16" s="11"/>
      <c r="G16" s="11"/>
      <c r="H16" s="11"/>
      <c r="I16" s="11"/>
      <c r="J16" s="11"/>
      <c r="K16" s="11"/>
      <c r="L16" s="11"/>
      <c r="M16" s="11"/>
      <c r="N16" s="11"/>
      <c r="O16" s="11"/>
    </row>
    <row r="17" spans="6:15" ht="15" x14ac:dyDescent="0.2">
      <c r="F17" s="10"/>
      <c r="G17" s="10"/>
      <c r="H17" s="10"/>
      <c r="I17" s="10"/>
      <c r="J17" s="10"/>
      <c r="K17" s="10"/>
      <c r="L17" s="10"/>
      <c r="M17" s="10"/>
      <c r="N17" s="10"/>
      <c r="O17" s="10"/>
    </row>
    <row r="18" spans="6:15" x14ac:dyDescent="0.2">
      <c r="F18" s="5"/>
      <c r="G18" s="5"/>
      <c r="H18" s="5"/>
      <c r="I18" s="5"/>
      <c r="J18" s="5"/>
      <c r="K18" s="5"/>
      <c r="L18" s="5"/>
      <c r="M18" s="5"/>
      <c r="N18" s="5"/>
      <c r="O18" s="5"/>
    </row>
    <row r="19" spans="6:15" x14ac:dyDescent="0.2">
      <c r="F19" s="5"/>
      <c r="G19" s="5"/>
      <c r="H19" s="5"/>
      <c r="I19" s="5"/>
      <c r="J19" s="5"/>
      <c r="K19" s="5"/>
      <c r="L19" s="5"/>
      <c r="M19" s="5"/>
      <c r="N19" s="5"/>
      <c r="O19" s="5"/>
    </row>
    <row r="20" spans="6:15" x14ac:dyDescent="0.2">
      <c r="F20" s="5"/>
      <c r="G20" s="5"/>
      <c r="H20" s="5"/>
      <c r="I20" s="5"/>
      <c r="J20" s="5"/>
      <c r="K20" s="5"/>
      <c r="L20" s="5"/>
      <c r="M20" s="5"/>
      <c r="N20" s="5"/>
      <c r="O20" s="5"/>
    </row>
    <row r="21" spans="6:15" x14ac:dyDescent="0.2">
      <c r="F21" s="5"/>
      <c r="G21" s="5"/>
      <c r="H21" s="5"/>
      <c r="I21" s="5"/>
      <c r="J21" s="5"/>
      <c r="K21" s="5"/>
      <c r="L21" s="5"/>
      <c r="M21" s="5"/>
      <c r="N21" s="5"/>
      <c r="O21" s="5"/>
    </row>
    <row r="22" spans="6:15" x14ac:dyDescent="0.2">
      <c r="F22" s="5"/>
      <c r="G22" s="5"/>
      <c r="H22" s="5"/>
      <c r="I22" s="5"/>
      <c r="J22" s="5"/>
      <c r="K22" s="5"/>
      <c r="L22" s="5"/>
      <c r="M22" s="5"/>
      <c r="N22" s="5"/>
      <c r="O22" s="5"/>
    </row>
    <row r="23" spans="6:15" x14ac:dyDescent="0.2">
      <c r="F23" s="5"/>
      <c r="G23" s="5"/>
      <c r="H23" s="5"/>
      <c r="I23" s="5"/>
      <c r="J23" s="5"/>
      <c r="K23" s="5"/>
      <c r="L23" s="5"/>
      <c r="M23" s="5"/>
      <c r="N23" s="5"/>
      <c r="O23" s="5"/>
    </row>
    <row r="24" spans="6:15" x14ac:dyDescent="0.2">
      <c r="F24" s="5"/>
      <c r="G24" s="5"/>
      <c r="H24" s="5"/>
      <c r="I24" s="5"/>
      <c r="J24" s="5"/>
      <c r="K24" s="5"/>
      <c r="L24" s="5"/>
      <c r="M24" s="5"/>
      <c r="N24" s="5"/>
      <c r="O24" s="5"/>
    </row>
    <row r="25" spans="6:15" x14ac:dyDescent="0.2">
      <c r="F25" s="5"/>
      <c r="G25" s="5"/>
      <c r="H25" s="5"/>
      <c r="I25" s="5"/>
      <c r="J25" s="5"/>
      <c r="K25" s="5"/>
      <c r="L25" s="5"/>
      <c r="M25" s="5"/>
      <c r="N25" s="5"/>
      <c r="O25" s="5"/>
    </row>
    <row r="26" spans="6:15" x14ac:dyDescent="0.2">
      <c r="F26" s="5"/>
      <c r="G26" s="5"/>
      <c r="H26" s="5"/>
      <c r="I26" s="5"/>
      <c r="J26" s="5"/>
      <c r="K26" s="5"/>
      <c r="L26" s="5"/>
      <c r="M26" s="5"/>
      <c r="N26" s="5"/>
      <c r="O26" s="5"/>
    </row>
    <row r="27" spans="6:15" x14ac:dyDescent="0.2">
      <c r="F27" s="5"/>
      <c r="G27" s="5"/>
      <c r="H27" s="5"/>
      <c r="I27" s="5"/>
      <c r="J27" s="5"/>
      <c r="K27" s="5"/>
      <c r="L27" s="5"/>
      <c r="M27" s="5"/>
      <c r="N27" s="5"/>
      <c r="O27" s="5"/>
    </row>
    <row r="28" spans="6:15" x14ac:dyDescent="0.2">
      <c r="F28" s="5"/>
      <c r="G28" s="5"/>
      <c r="H28" s="5"/>
      <c r="I28" s="5"/>
      <c r="J28" s="5"/>
      <c r="K28" s="5"/>
      <c r="L28" s="5"/>
      <c r="M28" s="5"/>
      <c r="N28" s="5"/>
      <c r="O28" s="5"/>
    </row>
    <row r="29" spans="6:15" x14ac:dyDescent="0.2">
      <c r="F29" s="5"/>
      <c r="G29" s="5"/>
      <c r="H29" s="5"/>
      <c r="I29" s="5"/>
      <c r="J29" s="5"/>
      <c r="K29" s="5"/>
      <c r="L29" s="5"/>
      <c r="M29" s="5"/>
      <c r="N29" s="5"/>
      <c r="O29" s="5"/>
    </row>
    <row r="30" spans="6:15" x14ac:dyDescent="0.2">
      <c r="F30" s="5"/>
      <c r="G30" s="5"/>
      <c r="H30" s="5"/>
      <c r="I30" s="5"/>
      <c r="J30" s="5"/>
      <c r="K30" s="5"/>
      <c r="L30" s="5"/>
      <c r="M30" s="5"/>
      <c r="N30" s="5"/>
      <c r="O30" s="5"/>
    </row>
    <row r="31" spans="6:15" x14ac:dyDescent="0.2">
      <c r="F31" s="5"/>
      <c r="G31" s="5"/>
      <c r="H31" s="5"/>
      <c r="I31" s="5"/>
      <c r="J31" s="5"/>
      <c r="K31" s="5"/>
      <c r="L31" s="5"/>
      <c r="M31" s="5"/>
      <c r="N31" s="5"/>
      <c r="O31" s="5"/>
    </row>
    <row r="32" spans="6:15" x14ac:dyDescent="0.2">
      <c r="F32" s="5"/>
      <c r="G32" s="5"/>
      <c r="H32" s="5"/>
      <c r="I32" s="5"/>
      <c r="J32" s="5"/>
      <c r="K32" s="5"/>
      <c r="L32" s="5"/>
      <c r="M32" s="5"/>
      <c r="N32" s="5"/>
      <c r="O32" s="5"/>
    </row>
    <row r="33" spans="6:15" x14ac:dyDescent="0.2">
      <c r="F33" s="5"/>
      <c r="G33" s="5"/>
      <c r="H33" s="5"/>
      <c r="I33" s="5"/>
      <c r="J33" s="5"/>
      <c r="K33" s="5"/>
      <c r="L33" s="5"/>
      <c r="M33" s="5"/>
      <c r="N33" s="5"/>
      <c r="O33" s="5"/>
    </row>
    <row r="34" spans="6:15" x14ac:dyDescent="0.2">
      <c r="F34" s="5"/>
      <c r="G34" s="5"/>
      <c r="H34" s="5"/>
      <c r="I34" s="5"/>
      <c r="J34" s="5"/>
      <c r="K34" s="5"/>
      <c r="L34" s="5"/>
      <c r="M34" s="5"/>
      <c r="N34" s="5"/>
      <c r="O34" s="5"/>
    </row>
    <row r="35" spans="6:15" x14ac:dyDescent="0.2">
      <c r="F35" s="5"/>
      <c r="G35" s="5"/>
      <c r="H35" s="5"/>
      <c r="I35" s="5"/>
      <c r="J35" s="5"/>
      <c r="K35" s="5"/>
      <c r="L35" s="5"/>
      <c r="M35" s="5"/>
      <c r="N35" s="5"/>
      <c r="O35" s="5"/>
    </row>
    <row r="36" spans="6:15" x14ac:dyDescent="0.2">
      <c r="F36" s="5"/>
      <c r="G36" s="5"/>
      <c r="H36" s="5"/>
      <c r="I36" s="5"/>
      <c r="J36" s="5"/>
      <c r="K36" s="5"/>
      <c r="L36" s="5"/>
      <c r="M36" s="5"/>
      <c r="N36" s="5"/>
      <c r="O36" s="5"/>
    </row>
    <row r="37" spans="6:15" x14ac:dyDescent="0.2">
      <c r="F37" s="5"/>
      <c r="G37" s="5"/>
      <c r="H37" s="5"/>
      <c r="I37" s="5"/>
      <c r="J37" s="5"/>
      <c r="K37" s="5"/>
      <c r="L37" s="5"/>
      <c r="M37" s="5"/>
      <c r="N37" s="5"/>
      <c r="O37" s="5"/>
    </row>
    <row r="38" spans="6:15" x14ac:dyDescent="0.2">
      <c r="F38" s="5"/>
      <c r="G38" s="5"/>
      <c r="H38" s="5"/>
      <c r="I38" s="5"/>
      <c r="J38" s="5"/>
      <c r="K38" s="5"/>
      <c r="L38" s="5"/>
      <c r="M38" s="5"/>
      <c r="N38" s="5"/>
      <c r="O38" s="5"/>
    </row>
    <row r="39" spans="6:15" x14ac:dyDescent="0.2">
      <c r="F39" s="5"/>
      <c r="G39" s="5"/>
      <c r="H39" s="5"/>
      <c r="I39" s="5"/>
      <c r="J39" s="5"/>
      <c r="K39" s="5"/>
      <c r="L39" s="5"/>
      <c r="M39" s="5"/>
      <c r="N39" s="5"/>
      <c r="O39" s="5"/>
    </row>
    <row r="40" spans="6:15" x14ac:dyDescent="0.2">
      <c r="F40" s="5"/>
      <c r="G40" s="5"/>
      <c r="H40" s="5"/>
      <c r="I40" s="5"/>
      <c r="J40" s="5"/>
      <c r="K40" s="5"/>
      <c r="L40" s="5"/>
      <c r="M40" s="5"/>
      <c r="N40" s="5"/>
      <c r="O40" s="5"/>
    </row>
    <row r="41" spans="6:15" x14ac:dyDescent="0.2">
      <c r="F41" s="5"/>
      <c r="G41" s="5"/>
      <c r="H41" s="5"/>
      <c r="I41" s="5"/>
      <c r="J41" s="5"/>
      <c r="K41" s="5"/>
      <c r="L41" s="5"/>
      <c r="M41" s="5"/>
      <c r="N41" s="5"/>
      <c r="O41" s="5"/>
    </row>
    <row r="42" spans="6:15" x14ac:dyDescent="0.2">
      <c r="F42" s="5"/>
      <c r="G42" s="5"/>
      <c r="H42" s="5"/>
      <c r="I42" s="5"/>
      <c r="J42" s="5"/>
      <c r="K42" s="5"/>
      <c r="L42" s="5"/>
      <c r="M42" s="5"/>
      <c r="N42" s="5"/>
      <c r="O42" s="5"/>
    </row>
    <row r="43" spans="6:15" x14ac:dyDescent="0.2">
      <c r="F43" s="5"/>
      <c r="G43" s="5"/>
      <c r="H43" s="5"/>
      <c r="I43" s="5"/>
      <c r="J43" s="5"/>
      <c r="K43" s="5"/>
      <c r="L43" s="5"/>
      <c r="M43" s="5"/>
      <c r="N43" s="5"/>
      <c r="O43" s="5"/>
    </row>
    <row r="44" spans="6:15" x14ac:dyDescent="0.2">
      <c r="F44" s="5"/>
      <c r="G44" s="5"/>
      <c r="H44" s="5"/>
      <c r="I44" s="5"/>
      <c r="J44" s="5"/>
      <c r="K44" s="5"/>
      <c r="L44" s="5"/>
      <c r="M44" s="5"/>
      <c r="N44" s="5"/>
      <c r="O44" s="5"/>
    </row>
    <row r="45" spans="6:15" x14ac:dyDescent="0.2">
      <c r="F45" s="5"/>
      <c r="G45" s="5"/>
      <c r="H45" s="5"/>
      <c r="I45" s="5"/>
      <c r="J45" s="5"/>
      <c r="K45" s="5"/>
      <c r="L45" s="5"/>
      <c r="M45" s="5"/>
      <c r="N45" s="5"/>
      <c r="O45" s="5"/>
    </row>
    <row r="46" spans="6:15" x14ac:dyDescent="0.2">
      <c r="F46" s="5"/>
      <c r="G46" s="5"/>
      <c r="H46" s="5"/>
      <c r="I46" s="5"/>
      <c r="J46" s="5"/>
      <c r="K46" s="5"/>
      <c r="L46" s="5"/>
      <c r="M46" s="5"/>
      <c r="N46" s="5"/>
      <c r="O46" s="5"/>
    </row>
    <row r="47" spans="6:15" x14ac:dyDescent="0.2">
      <c r="F47" s="5"/>
      <c r="G47" s="5"/>
      <c r="H47" s="5"/>
      <c r="I47" s="5"/>
      <c r="J47" s="5"/>
      <c r="K47" s="5"/>
      <c r="L47" s="5"/>
      <c r="M47" s="5"/>
      <c r="N47" s="5"/>
      <c r="O47" s="5"/>
    </row>
    <row r="48" spans="6:15" x14ac:dyDescent="0.2">
      <c r="F48" s="5"/>
      <c r="G48" s="5"/>
      <c r="H48" s="5"/>
      <c r="I48" s="5"/>
      <c r="J48" s="5"/>
      <c r="K48" s="5"/>
      <c r="L48" s="5"/>
      <c r="M48" s="5"/>
      <c r="N48" s="5"/>
      <c r="O48" s="5"/>
    </row>
    <row r="49" spans="6:15" x14ac:dyDescent="0.2">
      <c r="F49" s="5"/>
      <c r="G49" s="5"/>
      <c r="H49" s="5"/>
      <c r="I49" s="5"/>
      <c r="J49" s="5"/>
      <c r="K49" s="5"/>
      <c r="L49" s="5"/>
      <c r="M49" s="5"/>
      <c r="N49" s="5"/>
      <c r="O49" s="5"/>
    </row>
    <row r="50" spans="6:15" x14ac:dyDescent="0.2">
      <c r="F50" s="5"/>
      <c r="G50" s="5"/>
      <c r="H50" s="5"/>
      <c r="I50" s="5"/>
      <c r="J50" s="5"/>
      <c r="K50" s="5"/>
      <c r="L50" s="5"/>
      <c r="M50" s="5"/>
      <c r="N50" s="5"/>
      <c r="O50" s="5"/>
    </row>
    <row r="51" spans="6:15" x14ac:dyDescent="0.2">
      <c r="F51" s="5"/>
      <c r="G51" s="5"/>
      <c r="H51" s="5"/>
      <c r="I51" s="5"/>
      <c r="J51" s="5"/>
      <c r="K51" s="5"/>
      <c r="L51" s="5"/>
      <c r="M51" s="5"/>
      <c r="N51" s="5"/>
      <c r="O51" s="5"/>
    </row>
    <row r="52" spans="6:15" x14ac:dyDescent="0.2">
      <c r="F52" s="5"/>
      <c r="G52" s="5"/>
      <c r="H52" s="5"/>
      <c r="I52" s="5"/>
      <c r="J52" s="5"/>
      <c r="K52" s="5"/>
      <c r="L52" s="5"/>
      <c r="M52" s="5"/>
      <c r="N52" s="5"/>
      <c r="O52" s="5"/>
    </row>
    <row r="53" spans="6:15" x14ac:dyDescent="0.2">
      <c r="F53" s="5"/>
      <c r="G53" s="5"/>
      <c r="H53" s="5"/>
      <c r="I53" s="5"/>
      <c r="J53" s="5"/>
      <c r="K53" s="5"/>
      <c r="L53" s="5"/>
      <c r="M53" s="5"/>
      <c r="N53" s="5"/>
      <c r="O53" s="5"/>
    </row>
    <row r="54" spans="6:15" x14ac:dyDescent="0.2">
      <c r="F54" s="5"/>
      <c r="G54" s="5"/>
      <c r="H54" s="5"/>
      <c r="I54" s="5"/>
      <c r="J54" s="5"/>
      <c r="K54" s="5"/>
      <c r="L54" s="5"/>
      <c r="M54" s="5"/>
      <c r="N54" s="5"/>
      <c r="O54" s="5"/>
    </row>
    <row r="55" spans="6:15" x14ac:dyDescent="0.2">
      <c r="F55" s="5"/>
      <c r="G55" s="5"/>
      <c r="H55" s="5"/>
      <c r="I55" s="5"/>
      <c r="J55" s="5"/>
      <c r="K55" s="5"/>
      <c r="L55" s="5"/>
      <c r="M55" s="5"/>
      <c r="N55" s="5"/>
      <c r="O55" s="5"/>
    </row>
    <row r="56" spans="6:15" x14ac:dyDescent="0.2">
      <c r="F56" s="5"/>
      <c r="G56" s="5"/>
      <c r="H56" s="5"/>
      <c r="I56" s="5"/>
      <c r="J56" s="5"/>
      <c r="K56" s="5"/>
      <c r="L56" s="5"/>
      <c r="M56" s="5"/>
      <c r="N56" s="5"/>
      <c r="O56" s="5"/>
    </row>
    <row r="57" spans="6:15" x14ac:dyDescent="0.2">
      <c r="F57" s="5"/>
      <c r="G57" s="5"/>
      <c r="H57" s="5"/>
      <c r="I57" s="5"/>
      <c r="J57" s="5"/>
      <c r="K57" s="5"/>
      <c r="L57" s="5"/>
      <c r="M57" s="5"/>
      <c r="N57" s="5"/>
      <c r="O57" s="5"/>
    </row>
    <row r="58" spans="6:15" x14ac:dyDescent="0.2">
      <c r="F58" s="5"/>
      <c r="G58" s="5"/>
      <c r="H58" s="5"/>
      <c r="I58" s="5"/>
      <c r="J58" s="5"/>
      <c r="K58" s="5"/>
      <c r="L58" s="5"/>
      <c r="M58" s="5"/>
      <c r="N58" s="5"/>
      <c r="O58" s="5"/>
    </row>
    <row r="59" spans="6:15" x14ac:dyDescent="0.2">
      <c r="F59" s="5"/>
      <c r="G59" s="5"/>
      <c r="H59" s="5"/>
      <c r="I59" s="5"/>
      <c r="J59" s="5"/>
      <c r="K59" s="5"/>
      <c r="L59" s="5"/>
      <c r="M59" s="5"/>
      <c r="N59" s="5"/>
      <c r="O59" s="5"/>
    </row>
    <row r="60" spans="6:15" x14ac:dyDescent="0.2">
      <c r="F60" s="5"/>
      <c r="G60" s="5"/>
      <c r="H60" s="5"/>
      <c r="I60" s="5"/>
      <c r="J60" s="5"/>
      <c r="K60" s="5"/>
      <c r="L60" s="5"/>
      <c r="M60" s="5"/>
      <c r="N60" s="5"/>
      <c r="O60" s="5"/>
    </row>
    <row r="61" spans="6:15" x14ac:dyDescent="0.2">
      <c r="F61" s="5"/>
      <c r="G61" s="5"/>
      <c r="H61" s="5"/>
      <c r="I61" s="5"/>
      <c r="J61" s="5"/>
      <c r="K61" s="5"/>
      <c r="L61" s="5"/>
      <c r="M61" s="5"/>
      <c r="N61" s="5"/>
      <c r="O61" s="5"/>
    </row>
    <row r="62" spans="6:15" x14ac:dyDescent="0.2">
      <c r="F62" s="5"/>
      <c r="G62" s="5"/>
      <c r="H62" s="5"/>
      <c r="I62" s="5"/>
      <c r="J62" s="5"/>
      <c r="K62" s="5"/>
      <c r="L62" s="5"/>
      <c r="M62" s="5"/>
      <c r="N62" s="5"/>
      <c r="O62" s="5"/>
    </row>
    <row r="63" spans="6:15" x14ac:dyDescent="0.2">
      <c r="F63" s="5"/>
      <c r="G63" s="5"/>
      <c r="H63" s="5"/>
      <c r="I63" s="5"/>
      <c r="J63" s="5"/>
      <c r="K63" s="5"/>
      <c r="L63" s="5"/>
      <c r="M63" s="5"/>
      <c r="N63" s="5"/>
      <c r="O63" s="5"/>
    </row>
    <row r="64" spans="6:15" x14ac:dyDescent="0.2">
      <c r="F64" s="5"/>
      <c r="G64" s="5"/>
      <c r="H64" s="5"/>
      <c r="I64" s="5"/>
      <c r="J64" s="5"/>
      <c r="K64" s="5"/>
      <c r="L64" s="5"/>
      <c r="M64" s="5"/>
      <c r="N64" s="5"/>
      <c r="O64" s="5"/>
    </row>
    <row r="65" spans="6:15" x14ac:dyDescent="0.2">
      <c r="F65" s="5"/>
      <c r="G65" s="5"/>
      <c r="H65" s="5"/>
      <c r="I65" s="5"/>
      <c r="J65" s="5"/>
      <c r="K65" s="5"/>
      <c r="L65" s="5"/>
      <c r="M65" s="5"/>
      <c r="N65" s="5"/>
      <c r="O65" s="5"/>
    </row>
    <row r="66" spans="6:15" x14ac:dyDescent="0.2">
      <c r="F66" s="5"/>
      <c r="G66" s="5"/>
      <c r="H66" s="5"/>
      <c r="I66" s="5"/>
      <c r="J66" s="5"/>
      <c r="K66" s="5"/>
      <c r="L66" s="5"/>
      <c r="M66" s="5"/>
      <c r="N66" s="5"/>
      <c r="O66" s="5"/>
    </row>
    <row r="67" spans="6:15" x14ac:dyDescent="0.2">
      <c r="F67" s="5"/>
      <c r="G67" s="5"/>
      <c r="H67" s="5"/>
      <c r="I67" s="5"/>
      <c r="J67" s="5"/>
      <c r="K67" s="5"/>
      <c r="L67" s="5"/>
      <c r="M67" s="5"/>
      <c r="N67" s="5"/>
      <c r="O67" s="5"/>
    </row>
    <row r="68" spans="6:15" x14ac:dyDescent="0.2">
      <c r="F68" s="5"/>
      <c r="G68" s="5"/>
      <c r="H68" s="5"/>
      <c r="I68" s="5"/>
      <c r="J68" s="5"/>
      <c r="K68" s="5"/>
      <c r="L68" s="5"/>
      <c r="M68" s="5"/>
      <c r="N68" s="5"/>
      <c r="O68" s="5"/>
    </row>
    <row r="69" spans="6:15" x14ac:dyDescent="0.2">
      <c r="F69" s="5"/>
      <c r="G69" s="5"/>
      <c r="H69" s="5"/>
      <c r="I69" s="5"/>
      <c r="J69" s="5"/>
      <c r="K69" s="5"/>
      <c r="L69" s="5"/>
      <c r="M69" s="5"/>
      <c r="N69" s="5"/>
      <c r="O69" s="5"/>
    </row>
    <row r="70" spans="6:15" x14ac:dyDescent="0.2">
      <c r="F70" s="5"/>
      <c r="G70" s="5"/>
      <c r="H70" s="5"/>
      <c r="I70" s="5"/>
      <c r="J70" s="5"/>
      <c r="K70" s="5"/>
      <c r="L70" s="5"/>
      <c r="M70" s="5"/>
      <c r="N70" s="5"/>
      <c r="O70" s="5"/>
    </row>
    <row r="71" spans="6:15" x14ac:dyDescent="0.2">
      <c r="F71" s="5"/>
      <c r="G71" s="5"/>
      <c r="H71" s="5"/>
      <c r="I71" s="5"/>
      <c r="J71" s="5"/>
      <c r="K71" s="5"/>
      <c r="L71" s="5"/>
      <c r="M71" s="5"/>
      <c r="N71" s="5"/>
      <c r="O71" s="5"/>
    </row>
    <row r="72" spans="6:15" x14ac:dyDescent="0.2">
      <c r="F72" s="5"/>
      <c r="G72" s="5"/>
      <c r="H72" s="5"/>
      <c r="I72" s="5"/>
      <c r="J72" s="5"/>
      <c r="K72" s="5"/>
      <c r="L72" s="5"/>
      <c r="M72" s="5"/>
      <c r="N72" s="5"/>
      <c r="O72" s="5"/>
    </row>
    <row r="73" spans="6:15" x14ac:dyDescent="0.2">
      <c r="F73" s="5"/>
      <c r="G73" s="5"/>
      <c r="H73" s="5"/>
      <c r="I73" s="5"/>
      <c r="J73" s="5"/>
      <c r="K73" s="5"/>
      <c r="L73" s="5"/>
      <c r="M73" s="5"/>
      <c r="N73" s="5"/>
      <c r="O73" s="5"/>
    </row>
    <row r="74" spans="6:15" x14ac:dyDescent="0.2">
      <c r="F74" s="5"/>
      <c r="G74" s="5"/>
      <c r="H74" s="5"/>
      <c r="I74" s="5"/>
      <c r="J74" s="5"/>
      <c r="K74" s="5"/>
      <c r="L74" s="5"/>
      <c r="M74" s="5"/>
      <c r="N74" s="5"/>
      <c r="O74" s="5"/>
    </row>
    <row r="75" spans="6:15" x14ac:dyDescent="0.2">
      <c r="F75" s="5"/>
      <c r="G75" s="5"/>
      <c r="H75" s="5"/>
      <c r="I75" s="5"/>
      <c r="J75" s="5"/>
      <c r="K75" s="5"/>
      <c r="L75" s="5"/>
      <c r="M75" s="5"/>
      <c r="N75" s="5"/>
      <c r="O75" s="5"/>
    </row>
    <row r="76" spans="6:15" x14ac:dyDescent="0.2">
      <c r="F76" s="5"/>
      <c r="G76" s="5"/>
      <c r="H76" s="5"/>
      <c r="I76" s="5"/>
      <c r="J76" s="5"/>
      <c r="K76" s="5"/>
      <c r="L76" s="5"/>
      <c r="M76" s="5"/>
      <c r="N76" s="5"/>
      <c r="O76" s="5"/>
    </row>
    <row r="77" spans="6:15" x14ac:dyDescent="0.2">
      <c r="F77" s="5"/>
      <c r="G77" s="5"/>
      <c r="H77" s="5"/>
      <c r="I77" s="5"/>
      <c r="J77" s="5"/>
      <c r="K77" s="5"/>
      <c r="L77" s="5"/>
      <c r="M77" s="5"/>
      <c r="N77" s="5"/>
      <c r="O77" s="5"/>
    </row>
    <row r="78" spans="6:15" x14ac:dyDescent="0.2">
      <c r="F78" s="5"/>
      <c r="G78" s="5"/>
      <c r="H78" s="5"/>
      <c r="I78" s="5"/>
      <c r="J78" s="5"/>
      <c r="K78" s="5"/>
      <c r="L78" s="5"/>
      <c r="M78" s="5"/>
      <c r="N78" s="5"/>
      <c r="O78" s="5"/>
    </row>
    <row r="79" spans="6:15" x14ac:dyDescent="0.2">
      <c r="F79" s="5"/>
      <c r="G79" s="5"/>
      <c r="H79" s="5"/>
      <c r="I79" s="5"/>
      <c r="J79" s="5"/>
      <c r="K79" s="5"/>
      <c r="L79" s="5"/>
      <c r="M79" s="5"/>
      <c r="N79" s="5"/>
      <c r="O79" s="5"/>
    </row>
    <row r="80" spans="6:15" x14ac:dyDescent="0.2">
      <c r="F80" s="5"/>
      <c r="G80" s="5"/>
      <c r="H80" s="5"/>
      <c r="I80" s="5"/>
      <c r="J80" s="5"/>
      <c r="K80" s="5"/>
      <c r="L80" s="5"/>
      <c r="M80" s="5"/>
      <c r="N80" s="5"/>
      <c r="O80" s="5"/>
    </row>
    <row r="81" spans="6:15" x14ac:dyDescent="0.2">
      <c r="F81" s="5"/>
      <c r="G81" s="5"/>
      <c r="H81" s="5"/>
      <c r="I81" s="5"/>
      <c r="J81" s="5"/>
      <c r="K81" s="5"/>
      <c r="L81" s="5"/>
      <c r="M81" s="5"/>
      <c r="N81" s="5"/>
      <c r="O81" s="5"/>
    </row>
    <row r="82" spans="6:15" x14ac:dyDescent="0.2">
      <c r="F82" s="5"/>
      <c r="G82" s="5"/>
      <c r="H82" s="5"/>
      <c r="I82" s="5"/>
      <c r="J82" s="5"/>
      <c r="K82" s="5"/>
      <c r="L82" s="5"/>
      <c r="M82" s="5"/>
      <c r="N82" s="5"/>
      <c r="O82" s="5"/>
    </row>
    <row r="83" spans="6:15" x14ac:dyDescent="0.2">
      <c r="F83" s="5"/>
      <c r="G83" s="5"/>
      <c r="H83" s="5"/>
      <c r="I83" s="5"/>
      <c r="J83" s="5"/>
      <c r="K83" s="5"/>
      <c r="L83" s="5"/>
      <c r="M83" s="5"/>
      <c r="N83" s="5"/>
      <c r="O83" s="5"/>
    </row>
    <row r="84" spans="6:15" x14ac:dyDescent="0.2">
      <c r="F84" s="5"/>
      <c r="G84" s="5"/>
      <c r="H84" s="5"/>
      <c r="I84" s="5"/>
      <c r="J84" s="5"/>
      <c r="K84" s="5"/>
      <c r="L84" s="5"/>
      <c r="M84" s="5"/>
      <c r="N84" s="5"/>
      <c r="O84" s="5"/>
    </row>
    <row r="85" spans="6:15" x14ac:dyDescent="0.2">
      <c r="F85" s="5"/>
      <c r="G85" s="5"/>
      <c r="H85" s="5"/>
      <c r="I85" s="5"/>
      <c r="J85" s="5"/>
      <c r="K85" s="5"/>
      <c r="L85" s="5"/>
      <c r="M85" s="5"/>
      <c r="N85" s="5"/>
      <c r="O85" s="5"/>
    </row>
    <row r="86" spans="6:15" x14ac:dyDescent="0.2">
      <c r="F86" s="5"/>
      <c r="G86" s="5"/>
      <c r="H86" s="5"/>
      <c r="I86" s="5"/>
      <c r="J86" s="5"/>
      <c r="K86" s="5"/>
      <c r="L86" s="5"/>
      <c r="M86" s="5"/>
      <c r="N86" s="5"/>
      <c r="O86" s="5"/>
    </row>
    <row r="87" spans="6:15" x14ac:dyDescent="0.2">
      <c r="F87" s="5"/>
      <c r="G87" s="5"/>
      <c r="H87" s="5"/>
      <c r="I87" s="5"/>
      <c r="J87" s="5"/>
      <c r="K87" s="5"/>
      <c r="L87" s="5"/>
      <c r="M87" s="5"/>
      <c r="N87" s="5"/>
      <c r="O87" s="5"/>
    </row>
    <row r="88" spans="6:15" x14ac:dyDescent="0.2">
      <c r="F88" s="5"/>
      <c r="G88" s="5"/>
      <c r="H88" s="5"/>
      <c r="I88" s="5"/>
      <c r="J88" s="5"/>
      <c r="K88" s="5"/>
      <c r="L88" s="5"/>
      <c r="M88" s="5"/>
      <c r="N88" s="5"/>
      <c r="O88" s="5"/>
    </row>
    <row r="89" spans="6:15" x14ac:dyDescent="0.2">
      <c r="F89" s="5"/>
      <c r="G89" s="5"/>
      <c r="H89" s="5"/>
      <c r="I89" s="5"/>
      <c r="J89" s="5"/>
      <c r="K89" s="5"/>
      <c r="L89" s="5"/>
      <c r="M89" s="5"/>
      <c r="N89" s="5"/>
      <c r="O89" s="5"/>
    </row>
    <row r="90" spans="6:15" x14ac:dyDescent="0.2">
      <c r="F90" s="5"/>
      <c r="G90" s="5"/>
      <c r="H90" s="5"/>
      <c r="I90" s="5"/>
      <c r="J90" s="5"/>
      <c r="K90" s="5"/>
      <c r="L90" s="5"/>
      <c r="M90" s="5"/>
      <c r="N90" s="5"/>
      <c r="O90" s="5"/>
    </row>
    <row r="91" spans="6:15" x14ac:dyDescent="0.2">
      <c r="F91" s="5"/>
      <c r="G91" s="5"/>
      <c r="H91" s="5"/>
      <c r="I91" s="5"/>
      <c r="J91" s="5"/>
      <c r="K91" s="5"/>
      <c r="L91" s="5"/>
      <c r="M91" s="5"/>
      <c r="N91" s="5"/>
      <c r="O91" s="5"/>
    </row>
    <row r="92" spans="6:15" x14ac:dyDescent="0.2">
      <c r="F92" s="5"/>
      <c r="G92" s="5"/>
      <c r="H92" s="5"/>
      <c r="I92" s="5"/>
      <c r="J92" s="5"/>
      <c r="K92" s="5"/>
      <c r="L92" s="5"/>
      <c r="M92" s="5"/>
      <c r="N92" s="5"/>
      <c r="O92" s="5"/>
    </row>
    <row r="93" spans="6:15" x14ac:dyDescent="0.2">
      <c r="F93" s="5"/>
      <c r="G93" s="5"/>
      <c r="H93" s="5"/>
      <c r="I93" s="5"/>
      <c r="J93" s="5"/>
      <c r="K93" s="5"/>
      <c r="L93" s="5"/>
      <c r="M93" s="5"/>
      <c r="N93" s="5"/>
      <c r="O93" s="5"/>
    </row>
    <row r="94" spans="6:15" x14ac:dyDescent="0.2">
      <c r="F94" s="5"/>
      <c r="G94" s="5"/>
      <c r="H94" s="5"/>
      <c r="I94" s="5"/>
      <c r="J94" s="5"/>
      <c r="K94" s="5"/>
      <c r="L94" s="5"/>
      <c r="M94" s="5"/>
      <c r="N94" s="5"/>
      <c r="O94" s="5"/>
    </row>
    <row r="95" spans="6:15" x14ac:dyDescent="0.2">
      <c r="F95" s="5"/>
      <c r="G95" s="5"/>
      <c r="H95" s="5"/>
      <c r="I95" s="5"/>
      <c r="J95" s="5"/>
      <c r="K95" s="5"/>
      <c r="L95" s="5"/>
      <c r="M95" s="5"/>
      <c r="N95" s="5"/>
      <c r="O95" s="5"/>
    </row>
    <row r="96" spans="6:15" x14ac:dyDescent="0.2">
      <c r="F96" s="5"/>
      <c r="G96" s="5"/>
      <c r="H96" s="5"/>
      <c r="I96" s="5"/>
      <c r="J96" s="5"/>
      <c r="K96" s="5"/>
      <c r="L96" s="5"/>
      <c r="M96" s="5"/>
      <c r="N96" s="5"/>
      <c r="O96" s="5"/>
    </row>
    <row r="97" spans="6:15" x14ac:dyDescent="0.2">
      <c r="F97" s="5"/>
      <c r="G97" s="5"/>
      <c r="H97" s="5"/>
      <c r="I97" s="5"/>
      <c r="J97" s="5"/>
      <c r="K97" s="5"/>
      <c r="L97" s="5"/>
      <c r="M97" s="5"/>
      <c r="N97" s="5"/>
      <c r="O97" s="5"/>
    </row>
    <row r="98" spans="6:15" x14ac:dyDescent="0.2">
      <c r="F98" s="5"/>
      <c r="G98" s="5"/>
      <c r="H98" s="5"/>
      <c r="I98" s="5"/>
      <c r="J98" s="5"/>
      <c r="K98" s="5"/>
      <c r="L98" s="5"/>
      <c r="M98" s="5"/>
      <c r="N98" s="5"/>
      <c r="O98" s="5"/>
    </row>
    <row r="99" spans="6:15" x14ac:dyDescent="0.2">
      <c r="F99" s="5"/>
      <c r="G99" s="5"/>
      <c r="H99" s="5"/>
      <c r="I99" s="5"/>
      <c r="J99" s="5"/>
      <c r="K99" s="5"/>
      <c r="L99" s="5"/>
      <c r="M99" s="5"/>
      <c r="N99" s="5"/>
      <c r="O99" s="5"/>
    </row>
    <row r="100" spans="6:15" x14ac:dyDescent="0.2">
      <c r="F100" s="5"/>
      <c r="G100" s="5"/>
      <c r="H100" s="5"/>
      <c r="I100" s="5"/>
      <c r="J100" s="5"/>
      <c r="K100" s="5"/>
      <c r="L100" s="5"/>
      <c r="M100" s="5"/>
      <c r="N100" s="5"/>
      <c r="O100" s="5"/>
    </row>
    <row r="101" spans="6:15" x14ac:dyDescent="0.2">
      <c r="F101" s="5"/>
      <c r="G101" s="5"/>
      <c r="H101" s="5"/>
      <c r="I101" s="5"/>
      <c r="J101" s="5"/>
      <c r="K101" s="5"/>
      <c r="L101" s="5"/>
      <c r="M101" s="5"/>
      <c r="N101" s="5"/>
      <c r="O101" s="5"/>
    </row>
    <row r="102" spans="6:15" x14ac:dyDescent="0.2">
      <c r="F102" s="5"/>
      <c r="G102" s="5"/>
      <c r="H102" s="5"/>
      <c r="I102" s="5"/>
      <c r="J102" s="5"/>
      <c r="K102" s="5"/>
      <c r="L102" s="5"/>
      <c r="M102" s="5"/>
      <c r="N102" s="5"/>
      <c r="O102" s="5"/>
    </row>
    <row r="103" spans="6:15" x14ac:dyDescent="0.2">
      <c r="F103" s="5"/>
      <c r="G103" s="5"/>
      <c r="H103" s="5"/>
      <c r="I103" s="5"/>
      <c r="J103" s="5"/>
      <c r="K103" s="5"/>
      <c r="L103" s="5"/>
      <c r="M103" s="5"/>
      <c r="N103" s="5"/>
      <c r="O103" s="5"/>
    </row>
    <row r="104" spans="6:15" x14ac:dyDescent="0.2">
      <c r="F104" s="5"/>
      <c r="G104" s="5"/>
      <c r="H104" s="5"/>
      <c r="I104" s="5"/>
      <c r="J104" s="5"/>
      <c r="K104" s="5"/>
      <c r="L104" s="5"/>
      <c r="M104" s="5"/>
      <c r="N104" s="5"/>
      <c r="O104" s="5"/>
    </row>
    <row r="105" spans="6:15" x14ac:dyDescent="0.2">
      <c r="F105" s="5"/>
      <c r="G105" s="5"/>
      <c r="H105" s="5"/>
      <c r="I105" s="5"/>
      <c r="J105" s="5"/>
      <c r="K105" s="5"/>
      <c r="L105" s="5"/>
      <c r="M105" s="5"/>
      <c r="N105" s="5"/>
      <c r="O105" s="5"/>
    </row>
    <row r="106" spans="6:15" x14ac:dyDescent="0.2">
      <c r="F106" s="5"/>
      <c r="G106" s="5"/>
      <c r="H106" s="5"/>
      <c r="I106" s="5"/>
      <c r="J106" s="5"/>
      <c r="K106" s="5"/>
      <c r="L106" s="5"/>
      <c r="M106" s="5"/>
      <c r="N106" s="5"/>
      <c r="O106" s="5"/>
    </row>
    <row r="107" spans="6:15" x14ac:dyDescent="0.2">
      <c r="F107" s="5"/>
      <c r="G107" s="5"/>
      <c r="H107" s="5"/>
      <c r="I107" s="5"/>
      <c r="J107" s="5"/>
      <c r="K107" s="5"/>
      <c r="L107" s="5"/>
      <c r="M107" s="5"/>
      <c r="N107" s="5"/>
      <c r="O107" s="5"/>
    </row>
    <row r="108" spans="6:15" x14ac:dyDescent="0.2">
      <c r="F108" s="5"/>
      <c r="G108" s="5"/>
      <c r="H108" s="5"/>
      <c r="I108" s="5"/>
      <c r="J108" s="5"/>
      <c r="K108" s="5"/>
      <c r="L108" s="5"/>
      <c r="M108" s="5"/>
      <c r="N108" s="5"/>
      <c r="O108" s="5"/>
    </row>
    <row r="109" spans="6:15" x14ac:dyDescent="0.2">
      <c r="F109" s="5"/>
      <c r="G109" s="5"/>
      <c r="H109" s="5"/>
      <c r="I109" s="5"/>
      <c r="J109" s="5"/>
      <c r="K109" s="5"/>
      <c r="L109" s="5"/>
      <c r="M109" s="5"/>
      <c r="N109" s="5"/>
      <c r="O109" s="5"/>
    </row>
    <row r="110" spans="6:15" x14ac:dyDescent="0.2">
      <c r="F110" s="5"/>
      <c r="G110" s="5"/>
      <c r="H110" s="5"/>
      <c r="I110" s="5"/>
      <c r="J110" s="5"/>
      <c r="K110" s="5"/>
      <c r="L110" s="5"/>
      <c r="M110" s="5"/>
      <c r="N110" s="5"/>
      <c r="O110" s="5"/>
    </row>
    <row r="111" spans="6:15" x14ac:dyDescent="0.2">
      <c r="F111" s="5"/>
      <c r="G111" s="5"/>
      <c r="H111" s="5"/>
      <c r="I111" s="5"/>
      <c r="J111" s="5"/>
      <c r="K111" s="5"/>
      <c r="L111" s="5"/>
      <c r="M111" s="5"/>
      <c r="N111" s="5"/>
      <c r="O111" s="5"/>
    </row>
    <row r="112" spans="6:15" x14ac:dyDescent="0.2">
      <c r="F112" s="5"/>
      <c r="G112" s="5"/>
      <c r="H112" s="5"/>
      <c r="I112" s="5"/>
      <c r="J112" s="5"/>
      <c r="K112" s="5"/>
      <c r="L112" s="5"/>
      <c r="M112" s="5"/>
      <c r="N112" s="5"/>
      <c r="O112" s="5"/>
    </row>
    <row r="113" spans="6:15" x14ac:dyDescent="0.2">
      <c r="F113" s="5"/>
      <c r="G113" s="5"/>
      <c r="H113" s="5"/>
      <c r="I113" s="5"/>
      <c r="J113" s="5"/>
      <c r="K113" s="5"/>
      <c r="L113" s="5"/>
      <c r="M113" s="5"/>
      <c r="N113" s="5"/>
      <c r="O113" s="5"/>
    </row>
    <row r="114" spans="6:15" x14ac:dyDescent="0.2">
      <c r="F114" s="5"/>
      <c r="G114" s="5"/>
      <c r="H114" s="5"/>
      <c r="I114" s="5"/>
      <c r="J114" s="5"/>
      <c r="K114" s="5"/>
      <c r="L114" s="5"/>
      <c r="M114" s="5"/>
      <c r="N114" s="5"/>
      <c r="O114" s="5"/>
    </row>
    <row r="115" spans="6:15" x14ac:dyDescent="0.2">
      <c r="F115" s="5"/>
      <c r="G115" s="5"/>
      <c r="H115" s="5"/>
      <c r="I115" s="5"/>
      <c r="J115" s="5"/>
      <c r="K115" s="5"/>
      <c r="L115" s="5"/>
      <c r="M115" s="5"/>
      <c r="N115" s="5"/>
      <c r="O115" s="5"/>
    </row>
    <row r="116" spans="6:15" x14ac:dyDescent="0.2">
      <c r="F116" s="5"/>
      <c r="G116" s="5"/>
      <c r="H116" s="5"/>
      <c r="I116" s="5"/>
      <c r="J116" s="5"/>
      <c r="K116" s="5"/>
      <c r="L116" s="5"/>
      <c r="M116" s="5"/>
      <c r="N116" s="5"/>
      <c r="O116" s="5"/>
    </row>
    <row r="117" spans="6:15" x14ac:dyDescent="0.2">
      <c r="F117" s="5"/>
      <c r="G117" s="5"/>
      <c r="H117" s="5"/>
      <c r="I117" s="5"/>
      <c r="J117" s="5"/>
      <c r="K117" s="5"/>
      <c r="L117" s="5"/>
      <c r="M117" s="5"/>
      <c r="N117" s="5"/>
      <c r="O117" s="5"/>
    </row>
    <row r="118" spans="6:15" x14ac:dyDescent="0.2">
      <c r="F118" s="5"/>
      <c r="G118" s="5"/>
      <c r="H118" s="5"/>
      <c r="I118" s="5"/>
      <c r="J118" s="5"/>
      <c r="K118" s="5"/>
      <c r="L118" s="5"/>
      <c r="M118" s="5"/>
      <c r="N118" s="5"/>
      <c r="O118" s="5"/>
    </row>
    <row r="119" spans="6:15" x14ac:dyDescent="0.2">
      <c r="F119" s="5"/>
      <c r="G119" s="5"/>
      <c r="H119" s="5"/>
      <c r="I119" s="5"/>
      <c r="J119" s="5"/>
      <c r="K119" s="5"/>
      <c r="L119" s="5"/>
      <c r="M119" s="5"/>
      <c r="N119" s="5"/>
      <c r="O119" s="5"/>
    </row>
    <row r="120" spans="6:15" x14ac:dyDescent="0.2">
      <c r="F120" s="5"/>
      <c r="G120" s="5"/>
      <c r="H120" s="5"/>
      <c r="I120" s="5"/>
      <c r="J120" s="5"/>
      <c r="K120" s="5"/>
      <c r="L120" s="5"/>
      <c r="M120" s="5"/>
      <c r="N120" s="5"/>
      <c r="O120" s="5"/>
    </row>
    <row r="121" spans="6:15" x14ac:dyDescent="0.2">
      <c r="F121" s="5"/>
      <c r="G121" s="5"/>
      <c r="H121" s="5"/>
      <c r="I121" s="5"/>
      <c r="J121" s="5"/>
      <c r="K121" s="5"/>
      <c r="L121" s="5"/>
      <c r="M121" s="5"/>
      <c r="N121" s="5"/>
      <c r="O121" s="5"/>
    </row>
  </sheetData>
  <sheetProtection algorithmName="SHA-512" hashValue="9nS3n1z73Bujz65McK7s/F9p3xsMrBJZ1ZCD/FUaDfIy0IdRpnBop1eN0Nzt13NCtugGJJNaFkGzM46rA2FaOg==" saltValue="D+CRwEJWF8TSIA/G7716SA==" spinCount="100000" sheet="1"/>
  <mergeCells count="15">
    <mergeCell ref="A1:O1"/>
    <mergeCell ref="A2:O2"/>
    <mergeCell ref="A3:O3"/>
    <mergeCell ref="A4:E4"/>
    <mergeCell ref="B8:E8"/>
    <mergeCell ref="B5:E5"/>
    <mergeCell ref="B6:E6"/>
    <mergeCell ref="F4:O4"/>
    <mergeCell ref="B14:E14"/>
    <mergeCell ref="B7:E7"/>
    <mergeCell ref="B12:E12"/>
    <mergeCell ref="B9:E9"/>
    <mergeCell ref="B10:E10"/>
    <mergeCell ref="B11:E11"/>
    <mergeCell ref="B13:E13"/>
  </mergeCells>
  <phoneticPr fontId="4" type="noConversion"/>
  <printOptions horizontalCentered="1"/>
  <pageMargins left="0.78740157480314965" right="0.78740157480314965" top="0.98425196850393704" bottom="0.98425196850393704" header="0" footer="0"/>
  <pageSetup scale="70" fitToHeight="3" orientation="portrait" r:id="rId1"/>
  <headerFooter alignWithMargins="0">
    <oddHeader>&amp;F</oddHeader>
    <oddFooter>Página &amp;P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zoomScale="85" zoomScaleNormal="85" zoomScaleSheetLayoutView="75" workbookViewId="0">
      <selection activeCell="A5" sqref="A5"/>
    </sheetView>
  </sheetViews>
  <sheetFormatPr baseColWidth="10" defaultRowHeight="14.25" x14ac:dyDescent="0.2"/>
  <cols>
    <col min="1" max="1" width="85.7109375" style="1" customWidth="1"/>
    <col min="2" max="5" width="6.140625" style="2" customWidth="1"/>
    <col min="6" max="6" width="37.5703125" style="1" customWidth="1"/>
    <col min="7" max="7" width="13.42578125" style="1" customWidth="1"/>
    <col min="8" max="8" width="36.28515625" style="1" customWidth="1"/>
    <col min="9" max="9" width="12.85546875" style="1" customWidth="1"/>
    <col min="10" max="10" width="35.7109375" style="1" customWidth="1"/>
    <col min="11" max="11" width="13.28515625" style="1" customWidth="1"/>
    <col min="12" max="12" width="35.7109375" style="1" customWidth="1"/>
    <col min="13" max="13" width="13.28515625" style="1" customWidth="1"/>
    <col min="14" max="14" width="35.7109375" style="1" customWidth="1"/>
    <col min="15" max="15" width="13.28515625" style="1" customWidth="1"/>
    <col min="16" max="16384" width="11.42578125" style="1"/>
  </cols>
  <sheetData>
    <row r="1" spans="1:15" ht="27.75" customHeight="1" x14ac:dyDescent="0.2">
      <c r="A1" s="278" t="s">
        <v>185</v>
      </c>
      <c r="B1" s="278"/>
      <c r="C1" s="278"/>
      <c r="D1" s="278"/>
      <c r="E1" s="278"/>
      <c r="F1" s="278"/>
      <c r="G1" s="278"/>
      <c r="H1" s="278"/>
      <c r="I1" s="278"/>
      <c r="J1" s="278"/>
      <c r="K1" s="278"/>
      <c r="L1" s="278"/>
      <c r="M1" s="278"/>
      <c r="N1" s="278"/>
      <c r="O1" s="237"/>
    </row>
    <row r="2" spans="1:15" ht="63.75" customHeight="1" x14ac:dyDescent="0.2">
      <c r="A2" s="278" t="s">
        <v>60</v>
      </c>
      <c r="B2" s="278"/>
      <c r="C2" s="278"/>
      <c r="D2" s="278"/>
      <c r="E2" s="278"/>
      <c r="F2" s="278"/>
      <c r="G2" s="278"/>
      <c r="H2" s="278"/>
      <c r="I2" s="278"/>
      <c r="J2" s="278"/>
      <c r="K2" s="278"/>
      <c r="L2" s="278"/>
      <c r="M2" s="278"/>
      <c r="N2" s="278"/>
      <c r="O2" s="237"/>
    </row>
    <row r="3" spans="1:15" ht="30" customHeight="1" thickBot="1" x14ac:dyDescent="0.25">
      <c r="A3" s="237" t="s">
        <v>16</v>
      </c>
      <c r="B3" s="237"/>
      <c r="C3" s="237"/>
      <c r="D3" s="237"/>
      <c r="E3" s="237"/>
      <c r="F3" s="237"/>
      <c r="G3" s="237"/>
      <c r="H3" s="237"/>
      <c r="I3" s="237"/>
      <c r="J3" s="237"/>
      <c r="K3" s="237"/>
      <c r="L3" s="237"/>
      <c r="M3" s="237"/>
      <c r="N3" s="237"/>
      <c r="O3" s="237"/>
    </row>
    <row r="4" spans="1:15" ht="15" x14ac:dyDescent="0.2">
      <c r="A4" s="279" t="s">
        <v>0</v>
      </c>
      <c r="B4" s="279"/>
      <c r="C4" s="279"/>
      <c r="D4" s="279"/>
      <c r="E4" s="279"/>
      <c r="F4" s="274" t="s">
        <v>259</v>
      </c>
      <c r="G4" s="274"/>
      <c r="H4" s="274"/>
      <c r="I4" s="274"/>
      <c r="J4" s="274"/>
      <c r="K4" s="274"/>
      <c r="L4" s="274"/>
      <c r="M4" s="274"/>
      <c r="N4" s="274"/>
      <c r="O4" s="274"/>
    </row>
    <row r="5" spans="1:15" ht="93" customHeight="1" x14ac:dyDescent="0.2">
      <c r="A5" s="69"/>
      <c r="B5" s="284" t="s">
        <v>23</v>
      </c>
      <c r="C5" s="284"/>
      <c r="D5" s="284"/>
      <c r="E5" s="284"/>
      <c r="F5" s="142" t="s">
        <v>260</v>
      </c>
      <c r="G5" s="142" t="s">
        <v>23</v>
      </c>
      <c r="H5" s="142" t="s">
        <v>340</v>
      </c>
      <c r="I5" s="142" t="s">
        <v>23</v>
      </c>
      <c r="J5" s="142" t="s">
        <v>386</v>
      </c>
      <c r="K5" s="142" t="s">
        <v>23</v>
      </c>
      <c r="L5" s="142" t="s">
        <v>420</v>
      </c>
      <c r="M5" s="142" t="s">
        <v>23</v>
      </c>
      <c r="N5" s="142" t="s">
        <v>454</v>
      </c>
      <c r="O5" s="142" t="s">
        <v>23</v>
      </c>
    </row>
    <row r="6" spans="1:15" ht="57.75" x14ac:dyDescent="0.2">
      <c r="A6" s="24" t="s">
        <v>75</v>
      </c>
      <c r="B6" s="283">
        <v>40</v>
      </c>
      <c r="C6" s="283"/>
      <c r="D6" s="283"/>
      <c r="E6" s="283"/>
      <c r="F6" s="145" t="s">
        <v>283</v>
      </c>
      <c r="G6" s="146">
        <v>0</v>
      </c>
      <c r="H6" s="145" t="s">
        <v>360</v>
      </c>
      <c r="I6" s="146">
        <v>40</v>
      </c>
      <c r="J6" s="145" t="s">
        <v>409</v>
      </c>
      <c r="K6" s="146">
        <v>40</v>
      </c>
      <c r="L6" s="145" t="s">
        <v>436</v>
      </c>
      <c r="M6" s="146">
        <v>40</v>
      </c>
      <c r="N6" s="145" t="s">
        <v>275</v>
      </c>
      <c r="O6" s="146">
        <v>0</v>
      </c>
    </row>
    <row r="7" spans="1:15" ht="72.75" x14ac:dyDescent="0.2">
      <c r="A7" s="24" t="s">
        <v>241</v>
      </c>
      <c r="B7" s="283">
        <v>30</v>
      </c>
      <c r="C7" s="283"/>
      <c r="D7" s="283"/>
      <c r="E7" s="283"/>
      <c r="F7" s="145" t="s">
        <v>284</v>
      </c>
      <c r="G7" s="146">
        <f>30*5/20</f>
        <v>7.5</v>
      </c>
      <c r="H7" s="145" t="s">
        <v>361</v>
      </c>
      <c r="I7" s="146">
        <f>30*15/20</f>
        <v>22.5</v>
      </c>
      <c r="J7" s="145" t="s">
        <v>410</v>
      </c>
      <c r="K7" s="146">
        <f>30*5/20</f>
        <v>7.5</v>
      </c>
      <c r="L7" s="145" t="s">
        <v>437</v>
      </c>
      <c r="M7" s="146">
        <f>30*10/20</f>
        <v>15</v>
      </c>
      <c r="N7" s="145" t="s">
        <v>463</v>
      </c>
      <c r="O7" s="146">
        <v>30</v>
      </c>
    </row>
    <row r="8" spans="1:15" ht="43.5" x14ac:dyDescent="0.2">
      <c r="A8" s="24" t="s">
        <v>76</v>
      </c>
      <c r="B8" s="283">
        <v>30</v>
      </c>
      <c r="C8" s="283"/>
      <c r="D8" s="283"/>
      <c r="E8" s="283"/>
      <c r="F8" s="145" t="s">
        <v>284</v>
      </c>
      <c r="G8" s="146">
        <f>30*5/40</f>
        <v>3.75</v>
      </c>
      <c r="H8" s="145" t="s">
        <v>362</v>
      </c>
      <c r="I8" s="146">
        <v>30</v>
      </c>
      <c r="J8" s="145" t="s">
        <v>411</v>
      </c>
      <c r="K8" s="146">
        <f>30*10/40</f>
        <v>7.5</v>
      </c>
      <c r="L8" s="145" t="s">
        <v>438</v>
      </c>
      <c r="M8" s="146">
        <f>30*15/40</f>
        <v>11.25</v>
      </c>
      <c r="N8" s="145" t="s">
        <v>464</v>
      </c>
      <c r="O8" s="146">
        <f>30*20/40</f>
        <v>15</v>
      </c>
    </row>
    <row r="9" spans="1:15" ht="58.5" x14ac:dyDescent="0.2">
      <c r="A9" s="24" t="s">
        <v>77</v>
      </c>
      <c r="B9" s="283">
        <v>30</v>
      </c>
      <c r="C9" s="283"/>
      <c r="D9" s="283"/>
      <c r="E9" s="283"/>
      <c r="F9" s="145" t="s">
        <v>285</v>
      </c>
      <c r="G9" s="146">
        <f>(15*1/25)+(15*1/40)</f>
        <v>0.97499999999999998</v>
      </c>
      <c r="H9" s="145" t="s">
        <v>363</v>
      </c>
      <c r="I9" s="146">
        <v>30</v>
      </c>
      <c r="J9" s="145" t="s">
        <v>412</v>
      </c>
      <c r="K9" s="146">
        <f>(15*1/25)+(15*2/40)</f>
        <v>1.35</v>
      </c>
      <c r="L9" s="145" t="s">
        <v>439</v>
      </c>
      <c r="M9" s="146">
        <f>(15*5/25)+(15*5/40)</f>
        <v>4.875</v>
      </c>
      <c r="N9" s="145" t="s">
        <v>464</v>
      </c>
      <c r="O9" s="146">
        <f>(15*20/40)</f>
        <v>7.5</v>
      </c>
    </row>
    <row r="10" spans="1:15" ht="85.5" x14ac:dyDescent="0.2">
      <c r="A10" s="24" t="s">
        <v>78</v>
      </c>
      <c r="B10" s="283">
        <v>30</v>
      </c>
      <c r="C10" s="283"/>
      <c r="D10" s="283"/>
      <c r="E10" s="283"/>
      <c r="F10" s="145" t="s">
        <v>284</v>
      </c>
      <c r="G10" s="146">
        <f>10+(10*5/20)+(10*5/20)</f>
        <v>15</v>
      </c>
      <c r="H10" s="145" t="s">
        <v>364</v>
      </c>
      <c r="I10" s="146">
        <f>10+(10*4/5)+(10*15/20)</f>
        <v>25.5</v>
      </c>
      <c r="J10" s="145" t="s">
        <v>392</v>
      </c>
      <c r="K10" s="146">
        <v>0</v>
      </c>
      <c r="L10" s="145" t="s">
        <v>440</v>
      </c>
      <c r="M10" s="146">
        <f>(10*2/5)+(10*5/20)+(10*15/20)</f>
        <v>14</v>
      </c>
      <c r="N10" s="145" t="s">
        <v>465</v>
      </c>
      <c r="O10" s="146">
        <f>10+(10*4/5)+(10*10/20)</f>
        <v>23</v>
      </c>
    </row>
    <row r="11" spans="1:15" ht="57" x14ac:dyDescent="0.2">
      <c r="A11" s="24" t="s">
        <v>79</v>
      </c>
      <c r="B11" s="283">
        <v>20</v>
      </c>
      <c r="C11" s="283"/>
      <c r="D11" s="283"/>
      <c r="E11" s="283"/>
      <c r="F11" s="145" t="s">
        <v>284</v>
      </c>
      <c r="G11" s="146">
        <f>(10*5/13)+(10*5/20)</f>
        <v>6.3461538461538467</v>
      </c>
      <c r="H11" s="145" t="s">
        <v>365</v>
      </c>
      <c r="I11" s="146">
        <v>20</v>
      </c>
      <c r="J11" s="145" t="s">
        <v>411</v>
      </c>
      <c r="K11" s="146">
        <f>(10*10/13)+(10*10/20)</f>
        <v>12.692307692307693</v>
      </c>
      <c r="L11" s="145" t="s">
        <v>441</v>
      </c>
      <c r="M11" s="146">
        <f>(10*5/13)+(10*5/20)</f>
        <v>6.3461538461538467</v>
      </c>
      <c r="N11" s="145" t="s">
        <v>275</v>
      </c>
      <c r="O11" s="146">
        <v>0</v>
      </c>
    </row>
    <row r="12" spans="1:15" ht="57" x14ac:dyDescent="0.2">
      <c r="A12" s="24" t="s">
        <v>242</v>
      </c>
      <c r="B12" s="283">
        <v>20</v>
      </c>
      <c r="C12" s="283"/>
      <c r="D12" s="283"/>
      <c r="E12" s="283"/>
      <c r="F12" s="145" t="s">
        <v>286</v>
      </c>
      <c r="G12" s="146">
        <v>20</v>
      </c>
      <c r="H12" s="145" t="s">
        <v>366</v>
      </c>
      <c r="I12" s="146">
        <f>20*5/20</f>
        <v>5</v>
      </c>
      <c r="J12" s="145" t="s">
        <v>411</v>
      </c>
      <c r="K12" s="146">
        <f>20*10/20</f>
        <v>10</v>
      </c>
      <c r="L12" s="145" t="s">
        <v>442</v>
      </c>
      <c r="M12" s="146">
        <f>20*10/20</f>
        <v>10</v>
      </c>
      <c r="N12" s="145" t="s">
        <v>466</v>
      </c>
      <c r="O12" s="146">
        <f>20*10/20</f>
        <v>10</v>
      </c>
    </row>
    <row r="13" spans="1:15" ht="57" x14ac:dyDescent="0.2">
      <c r="A13" s="24" t="s">
        <v>243</v>
      </c>
      <c r="B13" s="283">
        <v>20</v>
      </c>
      <c r="C13" s="283"/>
      <c r="D13" s="283"/>
      <c r="E13" s="283"/>
      <c r="F13" s="145" t="s">
        <v>286</v>
      </c>
      <c r="G13" s="146">
        <v>20</v>
      </c>
      <c r="H13" s="145" t="s">
        <v>367</v>
      </c>
      <c r="I13" s="146">
        <f>20*10/20</f>
        <v>10</v>
      </c>
      <c r="J13" s="145" t="s">
        <v>411</v>
      </c>
      <c r="K13" s="146">
        <f>20*10/20</f>
        <v>10</v>
      </c>
      <c r="L13" s="145" t="s">
        <v>442</v>
      </c>
      <c r="M13" s="146">
        <f>20*10/20</f>
        <v>10</v>
      </c>
      <c r="N13" s="145" t="s">
        <v>466</v>
      </c>
      <c r="O13" s="146">
        <f>20*10/20</f>
        <v>10</v>
      </c>
    </row>
    <row r="14" spans="1:15" ht="57" x14ac:dyDescent="0.2">
      <c r="A14" s="24" t="s">
        <v>80</v>
      </c>
      <c r="B14" s="283">
        <v>20</v>
      </c>
      <c r="C14" s="283"/>
      <c r="D14" s="283"/>
      <c r="E14" s="283"/>
      <c r="F14" s="145" t="s">
        <v>284</v>
      </c>
      <c r="G14" s="146">
        <f>20*5/40</f>
        <v>2.5</v>
      </c>
      <c r="H14" s="145" t="s">
        <v>368</v>
      </c>
      <c r="I14" s="146">
        <v>20</v>
      </c>
      <c r="J14" s="145" t="s">
        <v>411</v>
      </c>
      <c r="K14" s="146">
        <f>20*10/40</f>
        <v>5</v>
      </c>
      <c r="L14" s="145" t="s">
        <v>443</v>
      </c>
      <c r="M14" s="146">
        <f>20*10/40</f>
        <v>5</v>
      </c>
      <c r="N14" s="145" t="s">
        <v>467</v>
      </c>
      <c r="O14" s="146">
        <f>20*20/40</f>
        <v>10</v>
      </c>
    </row>
    <row r="15" spans="1:15" ht="44.25" x14ac:dyDescent="0.2">
      <c r="A15" s="167" t="s">
        <v>81</v>
      </c>
      <c r="B15" s="283">
        <v>20</v>
      </c>
      <c r="C15" s="283"/>
      <c r="D15" s="283"/>
      <c r="E15" s="283"/>
      <c r="F15" s="145" t="s">
        <v>283</v>
      </c>
      <c r="G15" s="146">
        <v>0</v>
      </c>
      <c r="H15" s="145" t="s">
        <v>275</v>
      </c>
      <c r="I15" s="146">
        <v>0</v>
      </c>
      <c r="J15" s="145" t="s">
        <v>275</v>
      </c>
      <c r="K15" s="146">
        <v>0</v>
      </c>
      <c r="L15" s="145" t="s">
        <v>275</v>
      </c>
      <c r="M15" s="146">
        <v>0</v>
      </c>
      <c r="N15" s="145" t="s">
        <v>275</v>
      </c>
      <c r="O15" s="146">
        <v>0</v>
      </c>
    </row>
    <row r="16" spans="1:15" ht="70.5" customHeight="1" x14ac:dyDescent="0.2">
      <c r="A16" s="24" t="s">
        <v>30</v>
      </c>
      <c r="B16" s="277">
        <v>20</v>
      </c>
      <c r="C16" s="277"/>
      <c r="D16" s="277"/>
      <c r="E16" s="277"/>
      <c r="F16" s="145" t="s">
        <v>283</v>
      </c>
      <c r="G16" s="146">
        <v>0</v>
      </c>
      <c r="H16" s="145" t="s">
        <v>264</v>
      </c>
      <c r="I16" s="146">
        <v>20</v>
      </c>
      <c r="J16" s="145" t="s">
        <v>275</v>
      </c>
      <c r="K16" s="146">
        <v>0</v>
      </c>
      <c r="L16" s="145" t="s">
        <v>264</v>
      </c>
      <c r="M16" s="146">
        <v>20</v>
      </c>
      <c r="N16" s="145" t="s">
        <v>264</v>
      </c>
      <c r="O16" s="146">
        <v>20</v>
      </c>
    </row>
    <row r="17" spans="1:15" ht="171.75" x14ac:dyDescent="0.2">
      <c r="A17" s="24" t="s">
        <v>25</v>
      </c>
      <c r="B17" s="277">
        <v>20</v>
      </c>
      <c r="C17" s="277"/>
      <c r="D17" s="277"/>
      <c r="E17" s="277"/>
      <c r="F17" s="145" t="s">
        <v>287</v>
      </c>
      <c r="G17" s="146">
        <v>20</v>
      </c>
      <c r="H17" s="145" t="s">
        <v>287</v>
      </c>
      <c r="I17" s="146">
        <v>20</v>
      </c>
      <c r="J17" s="145" t="s">
        <v>264</v>
      </c>
      <c r="K17" s="146">
        <v>20</v>
      </c>
      <c r="L17" s="145" t="s">
        <v>264</v>
      </c>
      <c r="M17" s="146">
        <v>20</v>
      </c>
      <c r="N17" s="145" t="s">
        <v>264</v>
      </c>
      <c r="O17" s="146">
        <v>20</v>
      </c>
    </row>
    <row r="18" spans="1:15" ht="15.75" thickBot="1" x14ac:dyDescent="0.25">
      <c r="A18" s="173" t="s">
        <v>21</v>
      </c>
      <c r="B18" s="281">
        <f>SUM(B6:E17)</f>
        <v>300</v>
      </c>
      <c r="C18" s="281"/>
      <c r="D18" s="282"/>
      <c r="E18" s="281"/>
      <c r="F18" s="158"/>
      <c r="G18" s="170">
        <f>SUM(G6:G17)</f>
        <v>96.071153846153848</v>
      </c>
      <c r="H18" s="171"/>
      <c r="I18" s="170">
        <f>SUM(I6:I17)</f>
        <v>243</v>
      </c>
      <c r="J18" s="171"/>
      <c r="K18" s="170">
        <f>SUM(K6:K17)</f>
        <v>114.0423076923077</v>
      </c>
      <c r="L18" s="171"/>
      <c r="M18" s="170">
        <f>SUM(M6:M17)</f>
        <v>156.47115384615384</v>
      </c>
      <c r="N18" s="171"/>
      <c r="O18" s="170">
        <f>SUM(O6:O17)</f>
        <v>145.5</v>
      </c>
    </row>
    <row r="20" spans="1:15" x14ac:dyDescent="0.2">
      <c r="F20" s="11"/>
      <c r="G20" s="11"/>
      <c r="H20" s="11"/>
      <c r="I20" s="11"/>
      <c r="J20" s="11"/>
      <c r="K20" s="11"/>
      <c r="L20" s="11"/>
      <c r="M20" s="11"/>
      <c r="N20" s="11"/>
      <c r="O20" s="11"/>
    </row>
    <row r="21" spans="1:15" ht="15" x14ac:dyDescent="0.2">
      <c r="F21" s="10"/>
      <c r="G21" s="10"/>
      <c r="H21" s="10"/>
      <c r="I21" s="10"/>
      <c r="J21" s="10"/>
      <c r="K21" s="10"/>
      <c r="L21" s="10"/>
      <c r="M21" s="10"/>
      <c r="N21" s="10"/>
      <c r="O21" s="10"/>
    </row>
    <row r="22" spans="1:15" x14ac:dyDescent="0.2">
      <c r="F22" s="5"/>
      <c r="G22" s="5"/>
      <c r="H22" s="5"/>
      <c r="I22" s="5"/>
      <c r="J22" s="5"/>
      <c r="K22" s="5"/>
      <c r="L22" s="5"/>
      <c r="M22" s="5"/>
      <c r="N22" s="5"/>
      <c r="O22" s="5"/>
    </row>
    <row r="23" spans="1:15" x14ac:dyDescent="0.2">
      <c r="F23" s="5"/>
      <c r="G23" s="5"/>
      <c r="H23" s="5"/>
      <c r="I23" s="5"/>
      <c r="J23" s="5"/>
      <c r="K23" s="5"/>
      <c r="L23" s="5"/>
      <c r="M23" s="5"/>
      <c r="N23" s="5"/>
      <c r="O23" s="5"/>
    </row>
    <row r="24" spans="1:15" x14ac:dyDescent="0.2">
      <c r="F24" s="5"/>
      <c r="G24" s="5"/>
      <c r="H24" s="5"/>
      <c r="I24" s="5"/>
      <c r="J24" s="5"/>
      <c r="K24" s="5"/>
      <c r="L24" s="5"/>
      <c r="M24" s="5"/>
      <c r="N24" s="5"/>
      <c r="O24" s="5"/>
    </row>
    <row r="25" spans="1:15" x14ac:dyDescent="0.2">
      <c r="F25" s="5"/>
      <c r="G25" s="5"/>
      <c r="H25" s="5"/>
      <c r="I25" s="5"/>
      <c r="J25" s="5"/>
      <c r="K25" s="5"/>
      <c r="L25" s="5"/>
      <c r="M25" s="5"/>
      <c r="N25" s="5"/>
      <c r="O25" s="5"/>
    </row>
    <row r="26" spans="1:15" x14ac:dyDescent="0.2">
      <c r="F26" s="5"/>
      <c r="G26" s="5"/>
      <c r="H26" s="5"/>
      <c r="I26" s="5"/>
      <c r="J26" s="5"/>
      <c r="K26" s="5"/>
      <c r="L26" s="5"/>
      <c r="M26" s="5"/>
      <c r="N26" s="5"/>
      <c r="O26" s="5"/>
    </row>
    <row r="27" spans="1:15" x14ac:dyDescent="0.2">
      <c r="F27" s="5"/>
      <c r="G27" s="5"/>
      <c r="H27" s="5"/>
      <c r="I27" s="5"/>
      <c r="J27" s="5"/>
      <c r="K27" s="5"/>
      <c r="L27" s="5"/>
      <c r="M27" s="5"/>
      <c r="N27" s="5"/>
      <c r="O27" s="5"/>
    </row>
    <row r="28" spans="1:15" x14ac:dyDescent="0.2">
      <c r="F28" s="5"/>
      <c r="G28" s="5"/>
      <c r="H28" s="5"/>
      <c r="I28" s="5"/>
      <c r="J28" s="5"/>
      <c r="K28" s="5"/>
      <c r="L28" s="5"/>
      <c r="M28" s="5"/>
      <c r="N28" s="5"/>
      <c r="O28" s="5"/>
    </row>
    <row r="29" spans="1:15" x14ac:dyDescent="0.2">
      <c r="F29" s="5"/>
      <c r="G29" s="5"/>
      <c r="H29" s="5"/>
      <c r="I29" s="5"/>
      <c r="J29" s="5"/>
      <c r="K29" s="5"/>
      <c r="L29" s="5"/>
      <c r="M29" s="5"/>
      <c r="N29" s="5"/>
      <c r="O29" s="5"/>
    </row>
    <row r="30" spans="1:15" x14ac:dyDescent="0.2">
      <c r="F30" s="5"/>
      <c r="G30" s="5"/>
      <c r="H30" s="5"/>
      <c r="I30" s="5"/>
      <c r="J30" s="5"/>
      <c r="K30" s="5"/>
      <c r="L30" s="5"/>
      <c r="M30" s="5"/>
      <c r="N30" s="5"/>
      <c r="O30" s="5"/>
    </row>
    <row r="31" spans="1:15" x14ac:dyDescent="0.2">
      <c r="F31" s="5"/>
      <c r="G31" s="5"/>
      <c r="H31" s="5"/>
      <c r="I31" s="5"/>
      <c r="J31" s="5"/>
      <c r="K31" s="5"/>
      <c r="L31" s="5"/>
      <c r="M31" s="5"/>
      <c r="N31" s="5"/>
      <c r="O31" s="5"/>
    </row>
    <row r="32" spans="1:15" x14ac:dyDescent="0.2">
      <c r="F32" s="5"/>
      <c r="G32" s="5"/>
      <c r="H32" s="5"/>
      <c r="I32" s="5"/>
      <c r="J32" s="5"/>
      <c r="K32" s="5"/>
      <c r="L32" s="5"/>
      <c r="M32" s="5"/>
      <c r="N32" s="5"/>
      <c r="O32" s="5"/>
    </row>
    <row r="33" spans="6:15" x14ac:dyDescent="0.2">
      <c r="F33" s="5"/>
      <c r="G33" s="5"/>
      <c r="H33" s="5"/>
      <c r="I33" s="5"/>
      <c r="J33" s="5"/>
      <c r="K33" s="5"/>
      <c r="L33" s="5"/>
      <c r="M33" s="5"/>
      <c r="N33" s="5"/>
      <c r="O33" s="5"/>
    </row>
    <row r="34" spans="6:15" x14ac:dyDescent="0.2">
      <c r="F34" s="5"/>
      <c r="G34" s="5"/>
      <c r="H34" s="5"/>
      <c r="I34" s="5"/>
      <c r="J34" s="5"/>
      <c r="K34" s="5"/>
      <c r="L34" s="5"/>
      <c r="M34" s="5"/>
      <c r="N34" s="5"/>
      <c r="O34" s="5"/>
    </row>
    <row r="35" spans="6:15" x14ac:dyDescent="0.2">
      <c r="F35" s="5"/>
      <c r="G35" s="5"/>
      <c r="H35" s="5"/>
      <c r="I35" s="5"/>
      <c r="J35" s="5"/>
      <c r="K35" s="5"/>
      <c r="L35" s="5"/>
      <c r="M35" s="5"/>
      <c r="N35" s="5"/>
      <c r="O35" s="5"/>
    </row>
    <row r="36" spans="6:15" x14ac:dyDescent="0.2">
      <c r="F36" s="5"/>
      <c r="G36" s="5"/>
      <c r="H36" s="5"/>
      <c r="I36" s="5"/>
      <c r="J36" s="5"/>
      <c r="K36" s="5"/>
      <c r="L36" s="5"/>
      <c r="M36" s="5"/>
      <c r="N36" s="5"/>
      <c r="O36" s="5"/>
    </row>
    <row r="37" spans="6:15" x14ac:dyDescent="0.2">
      <c r="F37" s="5"/>
      <c r="G37" s="5"/>
      <c r="H37" s="5"/>
      <c r="I37" s="5"/>
      <c r="J37" s="5"/>
      <c r="K37" s="5"/>
      <c r="L37" s="5"/>
      <c r="M37" s="5"/>
      <c r="N37" s="5"/>
      <c r="O37" s="5"/>
    </row>
    <row r="38" spans="6:15" x14ac:dyDescent="0.2">
      <c r="F38" s="5"/>
      <c r="G38" s="5"/>
      <c r="H38" s="5"/>
      <c r="I38" s="5"/>
      <c r="J38" s="5"/>
      <c r="K38" s="5"/>
      <c r="L38" s="5"/>
      <c r="M38" s="5"/>
      <c r="N38" s="5"/>
      <c r="O38" s="5"/>
    </row>
    <row r="39" spans="6:15" x14ac:dyDescent="0.2">
      <c r="F39" s="5"/>
      <c r="G39" s="5"/>
      <c r="H39" s="5"/>
      <c r="I39" s="5"/>
      <c r="J39" s="5"/>
      <c r="K39" s="5"/>
      <c r="L39" s="5"/>
      <c r="M39" s="5"/>
      <c r="N39" s="5"/>
      <c r="O39" s="5"/>
    </row>
    <row r="40" spans="6:15" x14ac:dyDescent="0.2">
      <c r="F40" s="5"/>
      <c r="G40" s="5"/>
      <c r="H40" s="5"/>
      <c r="I40" s="5"/>
      <c r="J40" s="5"/>
      <c r="K40" s="5"/>
      <c r="L40" s="5"/>
      <c r="M40" s="5"/>
      <c r="N40" s="5"/>
      <c r="O40" s="5"/>
    </row>
    <row r="41" spans="6:15" x14ac:dyDescent="0.2">
      <c r="F41" s="5"/>
      <c r="G41" s="5"/>
      <c r="H41" s="5"/>
      <c r="I41" s="5"/>
      <c r="J41" s="5"/>
      <c r="K41" s="5"/>
      <c r="L41" s="5"/>
      <c r="M41" s="5"/>
      <c r="N41" s="5"/>
      <c r="O41" s="5"/>
    </row>
    <row r="42" spans="6:15" x14ac:dyDescent="0.2">
      <c r="F42" s="5"/>
      <c r="G42" s="5"/>
      <c r="H42" s="5"/>
      <c r="I42" s="5"/>
      <c r="J42" s="5"/>
      <c r="K42" s="5"/>
      <c r="L42" s="5"/>
      <c r="M42" s="5"/>
      <c r="N42" s="5"/>
      <c r="O42" s="5"/>
    </row>
    <row r="43" spans="6:15" x14ac:dyDescent="0.2">
      <c r="F43" s="5"/>
      <c r="G43" s="5"/>
      <c r="H43" s="5"/>
      <c r="I43" s="5"/>
      <c r="J43" s="5"/>
      <c r="K43" s="5"/>
      <c r="L43" s="5"/>
      <c r="M43" s="5"/>
      <c r="N43" s="5"/>
      <c r="O43" s="5"/>
    </row>
    <row r="44" spans="6:15" x14ac:dyDescent="0.2">
      <c r="F44" s="5"/>
      <c r="G44" s="5"/>
      <c r="H44" s="5"/>
      <c r="I44" s="5"/>
      <c r="J44" s="5"/>
      <c r="K44" s="5"/>
      <c r="L44" s="5"/>
      <c r="M44" s="5"/>
      <c r="N44" s="5"/>
      <c r="O44" s="5"/>
    </row>
    <row r="45" spans="6:15" x14ac:dyDescent="0.2">
      <c r="F45" s="5"/>
      <c r="G45" s="5"/>
      <c r="H45" s="5"/>
      <c r="I45" s="5"/>
      <c r="J45" s="5"/>
      <c r="K45" s="5"/>
      <c r="L45" s="5"/>
      <c r="M45" s="5"/>
      <c r="N45" s="5"/>
      <c r="O45" s="5"/>
    </row>
    <row r="46" spans="6:15" x14ac:dyDescent="0.2">
      <c r="F46" s="5"/>
      <c r="G46" s="5"/>
      <c r="H46" s="5"/>
      <c r="I46" s="5"/>
      <c r="J46" s="5"/>
      <c r="K46" s="5"/>
      <c r="L46" s="5"/>
      <c r="M46" s="5"/>
      <c r="N46" s="5"/>
      <c r="O46" s="5"/>
    </row>
    <row r="47" spans="6:15" x14ac:dyDescent="0.2">
      <c r="F47" s="5"/>
      <c r="G47" s="5"/>
      <c r="H47" s="5"/>
      <c r="I47" s="5"/>
      <c r="J47" s="5"/>
      <c r="K47" s="5"/>
      <c r="L47" s="5"/>
      <c r="M47" s="5"/>
      <c r="N47" s="5"/>
      <c r="O47" s="5"/>
    </row>
    <row r="48" spans="6:15" x14ac:dyDescent="0.2">
      <c r="F48" s="5"/>
      <c r="G48" s="5"/>
      <c r="H48" s="5"/>
      <c r="I48" s="5"/>
      <c r="J48" s="5"/>
      <c r="K48" s="5"/>
      <c r="L48" s="5"/>
      <c r="M48" s="5"/>
      <c r="N48" s="5"/>
      <c r="O48" s="5"/>
    </row>
    <row r="49" spans="6:15" x14ac:dyDescent="0.2">
      <c r="F49" s="5"/>
      <c r="G49" s="5"/>
      <c r="H49" s="5"/>
      <c r="I49" s="5"/>
      <c r="J49" s="5"/>
      <c r="K49" s="5"/>
      <c r="L49" s="5"/>
      <c r="M49" s="5"/>
      <c r="N49" s="5"/>
      <c r="O49" s="5"/>
    </row>
    <row r="50" spans="6:15" x14ac:dyDescent="0.2">
      <c r="F50" s="5"/>
      <c r="G50" s="5"/>
      <c r="H50" s="5"/>
      <c r="I50" s="5"/>
      <c r="J50" s="5"/>
      <c r="K50" s="5"/>
      <c r="L50" s="5"/>
      <c r="M50" s="5"/>
      <c r="N50" s="5"/>
      <c r="O50" s="5"/>
    </row>
    <row r="51" spans="6:15" x14ac:dyDescent="0.2">
      <c r="F51" s="5"/>
      <c r="G51" s="5"/>
      <c r="H51" s="5"/>
      <c r="I51" s="5"/>
      <c r="J51" s="5"/>
      <c r="K51" s="5"/>
      <c r="L51" s="5"/>
      <c r="M51" s="5"/>
      <c r="N51" s="5"/>
      <c r="O51" s="5"/>
    </row>
    <row r="52" spans="6:15" x14ac:dyDescent="0.2">
      <c r="F52" s="5"/>
      <c r="G52" s="5"/>
      <c r="H52" s="5"/>
      <c r="I52" s="5"/>
      <c r="J52" s="5"/>
      <c r="K52" s="5"/>
      <c r="L52" s="5"/>
      <c r="M52" s="5"/>
      <c r="N52" s="5"/>
      <c r="O52" s="5"/>
    </row>
    <row r="53" spans="6:15" x14ac:dyDescent="0.2">
      <c r="F53" s="5"/>
      <c r="G53" s="5"/>
      <c r="H53" s="5"/>
      <c r="I53" s="5"/>
      <c r="J53" s="5"/>
      <c r="K53" s="5"/>
      <c r="L53" s="5"/>
      <c r="M53" s="5"/>
      <c r="N53" s="5"/>
      <c r="O53" s="5"/>
    </row>
    <row r="54" spans="6:15" x14ac:dyDescent="0.2">
      <c r="F54" s="5"/>
      <c r="G54" s="5"/>
      <c r="H54" s="5"/>
      <c r="I54" s="5"/>
      <c r="J54" s="5"/>
      <c r="K54" s="5"/>
      <c r="L54" s="5"/>
      <c r="M54" s="5"/>
      <c r="N54" s="5"/>
      <c r="O54" s="5"/>
    </row>
    <row r="55" spans="6:15" x14ac:dyDescent="0.2">
      <c r="F55" s="5"/>
      <c r="G55" s="5"/>
      <c r="H55" s="5"/>
      <c r="I55" s="5"/>
      <c r="J55" s="5"/>
      <c r="K55" s="5"/>
      <c r="L55" s="5"/>
      <c r="M55" s="5"/>
      <c r="N55" s="5"/>
      <c r="O55" s="5"/>
    </row>
    <row r="56" spans="6:15" x14ac:dyDescent="0.2">
      <c r="F56" s="5"/>
      <c r="G56" s="5"/>
      <c r="H56" s="5"/>
      <c r="I56" s="5"/>
      <c r="J56" s="5"/>
      <c r="K56" s="5"/>
      <c r="L56" s="5"/>
      <c r="M56" s="5"/>
      <c r="N56" s="5"/>
      <c r="O56" s="5"/>
    </row>
    <row r="57" spans="6:15" x14ac:dyDescent="0.2">
      <c r="F57" s="5"/>
      <c r="G57" s="5"/>
      <c r="H57" s="5"/>
      <c r="I57" s="5"/>
      <c r="J57" s="5"/>
      <c r="K57" s="5"/>
      <c r="L57" s="5"/>
      <c r="M57" s="5"/>
      <c r="N57" s="5"/>
      <c r="O57" s="5"/>
    </row>
    <row r="58" spans="6:15" x14ac:dyDescent="0.2">
      <c r="F58" s="5"/>
      <c r="G58" s="5"/>
      <c r="H58" s="5"/>
      <c r="I58" s="5"/>
      <c r="J58" s="5"/>
      <c r="K58" s="5"/>
      <c r="L58" s="5"/>
      <c r="M58" s="5"/>
      <c r="N58" s="5"/>
      <c r="O58" s="5"/>
    </row>
    <row r="59" spans="6:15" x14ac:dyDescent="0.2">
      <c r="F59" s="5"/>
      <c r="G59" s="5"/>
      <c r="H59" s="5"/>
      <c r="I59" s="5"/>
      <c r="J59" s="5"/>
      <c r="K59" s="5"/>
      <c r="L59" s="5"/>
      <c r="M59" s="5"/>
      <c r="N59" s="5"/>
      <c r="O59" s="5"/>
    </row>
    <row r="60" spans="6:15" x14ac:dyDescent="0.2">
      <c r="F60" s="5"/>
      <c r="G60" s="5"/>
      <c r="H60" s="5"/>
      <c r="I60" s="5"/>
      <c r="J60" s="5"/>
      <c r="K60" s="5"/>
      <c r="L60" s="5"/>
      <c r="M60" s="5"/>
      <c r="N60" s="5"/>
      <c r="O60" s="5"/>
    </row>
    <row r="61" spans="6:15" x14ac:dyDescent="0.2">
      <c r="F61" s="5"/>
      <c r="G61" s="5"/>
      <c r="H61" s="5"/>
      <c r="I61" s="5"/>
      <c r="J61" s="5"/>
      <c r="K61" s="5"/>
      <c r="L61" s="5"/>
      <c r="M61" s="5"/>
      <c r="N61" s="5"/>
      <c r="O61" s="5"/>
    </row>
    <row r="62" spans="6:15" x14ac:dyDescent="0.2">
      <c r="F62" s="5"/>
      <c r="G62" s="5"/>
      <c r="H62" s="5"/>
      <c r="I62" s="5"/>
      <c r="J62" s="5"/>
      <c r="K62" s="5"/>
      <c r="L62" s="5"/>
      <c r="M62" s="5"/>
      <c r="N62" s="5"/>
      <c r="O62" s="5"/>
    </row>
    <row r="63" spans="6:15" x14ac:dyDescent="0.2">
      <c r="F63" s="5"/>
      <c r="G63" s="5"/>
      <c r="H63" s="5"/>
      <c r="I63" s="5"/>
      <c r="J63" s="5"/>
      <c r="K63" s="5"/>
      <c r="L63" s="5"/>
      <c r="M63" s="5"/>
      <c r="N63" s="5"/>
      <c r="O63" s="5"/>
    </row>
    <row r="64" spans="6:15" x14ac:dyDescent="0.2">
      <c r="F64" s="5"/>
      <c r="G64" s="5"/>
      <c r="H64" s="5"/>
      <c r="I64" s="5"/>
      <c r="J64" s="5"/>
      <c r="K64" s="5"/>
      <c r="L64" s="5"/>
      <c r="M64" s="5"/>
      <c r="N64" s="5"/>
      <c r="O64" s="5"/>
    </row>
    <row r="65" spans="6:15" x14ac:dyDescent="0.2">
      <c r="F65" s="5"/>
      <c r="G65" s="5"/>
      <c r="H65" s="5"/>
      <c r="I65" s="5"/>
      <c r="J65" s="5"/>
      <c r="K65" s="5"/>
      <c r="L65" s="5"/>
      <c r="M65" s="5"/>
      <c r="N65" s="5"/>
      <c r="O65" s="5"/>
    </row>
    <row r="66" spans="6:15" x14ac:dyDescent="0.2">
      <c r="F66" s="5"/>
      <c r="G66" s="5"/>
      <c r="H66" s="5"/>
      <c r="I66" s="5"/>
      <c r="J66" s="5"/>
      <c r="K66" s="5"/>
      <c r="L66" s="5"/>
      <c r="M66" s="5"/>
      <c r="N66" s="5"/>
      <c r="O66" s="5"/>
    </row>
    <row r="67" spans="6:15" x14ac:dyDescent="0.2">
      <c r="F67" s="5"/>
      <c r="G67" s="5"/>
      <c r="H67" s="5"/>
      <c r="I67" s="5"/>
      <c r="J67" s="5"/>
      <c r="K67" s="5"/>
      <c r="L67" s="5"/>
      <c r="M67" s="5"/>
      <c r="N67" s="5"/>
      <c r="O67" s="5"/>
    </row>
    <row r="68" spans="6:15" x14ac:dyDescent="0.2">
      <c r="F68" s="5"/>
      <c r="G68" s="5"/>
      <c r="H68" s="5"/>
      <c r="I68" s="5"/>
      <c r="J68" s="5"/>
      <c r="K68" s="5"/>
      <c r="L68" s="5"/>
      <c r="M68" s="5"/>
      <c r="N68" s="5"/>
      <c r="O68" s="5"/>
    </row>
    <row r="69" spans="6:15" x14ac:dyDescent="0.2">
      <c r="F69" s="5"/>
      <c r="G69" s="5"/>
      <c r="H69" s="5"/>
      <c r="I69" s="5"/>
      <c r="J69" s="5"/>
      <c r="K69" s="5"/>
      <c r="L69" s="5"/>
      <c r="M69" s="5"/>
      <c r="N69" s="5"/>
      <c r="O69" s="5"/>
    </row>
    <row r="70" spans="6:15" x14ac:dyDescent="0.2">
      <c r="F70" s="5"/>
      <c r="G70" s="5"/>
      <c r="H70" s="5"/>
      <c r="I70" s="5"/>
      <c r="J70" s="5"/>
      <c r="K70" s="5"/>
      <c r="L70" s="5"/>
      <c r="M70" s="5"/>
      <c r="N70" s="5"/>
      <c r="O70" s="5"/>
    </row>
    <row r="71" spans="6:15" x14ac:dyDescent="0.2">
      <c r="F71" s="5"/>
      <c r="G71" s="5"/>
      <c r="H71" s="5"/>
      <c r="I71" s="5"/>
      <c r="J71" s="5"/>
      <c r="K71" s="5"/>
      <c r="L71" s="5"/>
      <c r="M71" s="5"/>
      <c r="N71" s="5"/>
      <c r="O71" s="5"/>
    </row>
    <row r="72" spans="6:15" x14ac:dyDescent="0.2">
      <c r="F72" s="5"/>
      <c r="G72" s="5"/>
      <c r="H72" s="5"/>
      <c r="I72" s="5"/>
      <c r="J72" s="5"/>
      <c r="K72" s="5"/>
      <c r="L72" s="5"/>
      <c r="M72" s="5"/>
      <c r="N72" s="5"/>
      <c r="O72" s="5"/>
    </row>
    <row r="73" spans="6:15" x14ac:dyDescent="0.2">
      <c r="F73" s="5"/>
      <c r="G73" s="5"/>
      <c r="H73" s="5"/>
      <c r="I73" s="5"/>
      <c r="J73" s="5"/>
      <c r="K73" s="5"/>
      <c r="L73" s="5"/>
      <c r="M73" s="5"/>
      <c r="N73" s="5"/>
      <c r="O73" s="5"/>
    </row>
    <row r="74" spans="6:15" x14ac:dyDescent="0.2">
      <c r="F74" s="5"/>
      <c r="G74" s="5"/>
      <c r="H74" s="5"/>
      <c r="I74" s="5"/>
      <c r="J74" s="5"/>
      <c r="K74" s="5"/>
      <c r="L74" s="5"/>
      <c r="M74" s="5"/>
      <c r="N74" s="5"/>
      <c r="O74" s="5"/>
    </row>
    <row r="75" spans="6:15" x14ac:dyDescent="0.2">
      <c r="F75" s="5"/>
      <c r="G75" s="5"/>
      <c r="H75" s="5"/>
      <c r="I75" s="5"/>
      <c r="J75" s="5"/>
      <c r="K75" s="5"/>
      <c r="L75" s="5"/>
      <c r="M75" s="5"/>
      <c r="N75" s="5"/>
      <c r="O75" s="5"/>
    </row>
    <row r="76" spans="6:15" x14ac:dyDescent="0.2">
      <c r="F76" s="5"/>
      <c r="G76" s="5"/>
      <c r="H76" s="5"/>
      <c r="I76" s="5"/>
      <c r="J76" s="5"/>
      <c r="K76" s="5"/>
      <c r="L76" s="5"/>
      <c r="M76" s="5"/>
      <c r="N76" s="5"/>
      <c r="O76" s="5"/>
    </row>
    <row r="77" spans="6:15" x14ac:dyDescent="0.2">
      <c r="F77" s="5"/>
      <c r="G77" s="5"/>
      <c r="H77" s="5"/>
      <c r="I77" s="5"/>
      <c r="J77" s="5"/>
      <c r="K77" s="5"/>
      <c r="L77" s="5"/>
      <c r="M77" s="5"/>
      <c r="N77" s="5"/>
      <c r="O77" s="5"/>
    </row>
    <row r="78" spans="6:15" x14ac:dyDescent="0.2">
      <c r="F78" s="5"/>
      <c r="G78" s="5"/>
      <c r="H78" s="5"/>
      <c r="I78" s="5"/>
      <c r="J78" s="5"/>
      <c r="K78" s="5"/>
      <c r="L78" s="5"/>
      <c r="M78" s="5"/>
      <c r="N78" s="5"/>
      <c r="O78" s="5"/>
    </row>
    <row r="79" spans="6:15" x14ac:dyDescent="0.2">
      <c r="F79" s="5"/>
      <c r="G79" s="5"/>
      <c r="H79" s="5"/>
      <c r="I79" s="5"/>
      <c r="J79" s="5"/>
      <c r="K79" s="5"/>
      <c r="L79" s="5"/>
      <c r="M79" s="5"/>
      <c r="N79" s="5"/>
      <c r="O79" s="5"/>
    </row>
    <row r="80" spans="6:15" x14ac:dyDescent="0.2">
      <c r="F80" s="5"/>
      <c r="G80" s="5"/>
      <c r="H80" s="5"/>
      <c r="I80" s="5"/>
      <c r="J80" s="5"/>
      <c r="K80" s="5"/>
      <c r="L80" s="5"/>
      <c r="M80" s="5"/>
      <c r="N80" s="5"/>
      <c r="O80" s="5"/>
    </row>
    <row r="81" spans="6:15" x14ac:dyDescent="0.2">
      <c r="F81" s="5"/>
      <c r="G81" s="5"/>
      <c r="H81" s="5"/>
      <c r="I81" s="5"/>
      <c r="J81" s="5"/>
      <c r="K81" s="5"/>
      <c r="L81" s="5"/>
      <c r="M81" s="5"/>
      <c r="N81" s="5"/>
      <c r="O81" s="5"/>
    </row>
    <row r="82" spans="6:15" x14ac:dyDescent="0.2">
      <c r="F82" s="5"/>
      <c r="G82" s="5"/>
      <c r="H82" s="5"/>
      <c r="I82" s="5"/>
      <c r="J82" s="5"/>
      <c r="K82" s="5"/>
      <c r="L82" s="5"/>
      <c r="M82" s="5"/>
      <c r="N82" s="5"/>
      <c r="O82" s="5"/>
    </row>
    <row r="83" spans="6:15" x14ac:dyDescent="0.2">
      <c r="F83" s="5"/>
      <c r="G83" s="5"/>
      <c r="H83" s="5"/>
      <c r="I83" s="5"/>
      <c r="J83" s="5"/>
      <c r="K83" s="5"/>
      <c r="L83" s="5"/>
      <c r="M83" s="5"/>
      <c r="N83" s="5"/>
      <c r="O83" s="5"/>
    </row>
    <row r="84" spans="6:15" x14ac:dyDescent="0.2">
      <c r="F84" s="5"/>
      <c r="G84" s="5"/>
      <c r="H84" s="5"/>
      <c r="I84" s="5"/>
      <c r="J84" s="5"/>
      <c r="K84" s="5"/>
      <c r="L84" s="5"/>
      <c r="M84" s="5"/>
      <c r="N84" s="5"/>
      <c r="O84" s="5"/>
    </row>
    <row r="85" spans="6:15" x14ac:dyDescent="0.2">
      <c r="F85" s="5"/>
      <c r="G85" s="5"/>
      <c r="H85" s="5"/>
      <c r="I85" s="5"/>
      <c r="J85" s="5"/>
      <c r="K85" s="5"/>
      <c r="L85" s="5"/>
      <c r="M85" s="5"/>
      <c r="N85" s="5"/>
      <c r="O85" s="5"/>
    </row>
    <row r="86" spans="6:15" x14ac:dyDescent="0.2">
      <c r="F86" s="5"/>
      <c r="G86" s="5"/>
      <c r="H86" s="5"/>
      <c r="I86" s="5"/>
      <c r="J86" s="5"/>
      <c r="K86" s="5"/>
      <c r="L86" s="5"/>
      <c r="M86" s="5"/>
      <c r="N86" s="5"/>
      <c r="O86" s="5"/>
    </row>
    <row r="87" spans="6:15" x14ac:dyDescent="0.2">
      <c r="F87" s="5"/>
      <c r="G87" s="5"/>
      <c r="H87" s="5"/>
      <c r="I87" s="5"/>
      <c r="J87" s="5"/>
      <c r="K87" s="5"/>
      <c r="L87" s="5"/>
      <c r="M87" s="5"/>
      <c r="N87" s="5"/>
      <c r="O87" s="5"/>
    </row>
    <row r="88" spans="6:15" x14ac:dyDescent="0.2">
      <c r="F88" s="5"/>
      <c r="G88" s="5"/>
      <c r="H88" s="5"/>
      <c r="I88" s="5"/>
      <c r="J88" s="5"/>
      <c r="K88" s="5"/>
      <c r="L88" s="5"/>
      <c r="M88" s="5"/>
      <c r="N88" s="5"/>
      <c r="O88" s="5"/>
    </row>
    <row r="89" spans="6:15" x14ac:dyDescent="0.2">
      <c r="F89" s="5"/>
      <c r="G89" s="5"/>
      <c r="H89" s="5"/>
      <c r="I89" s="5"/>
      <c r="J89" s="5"/>
      <c r="K89" s="5"/>
      <c r="L89" s="5"/>
      <c r="M89" s="5"/>
      <c r="N89" s="5"/>
      <c r="O89" s="5"/>
    </row>
    <row r="90" spans="6:15" x14ac:dyDescent="0.2">
      <c r="F90" s="5"/>
      <c r="G90" s="5"/>
      <c r="H90" s="5"/>
      <c r="I90" s="5"/>
      <c r="J90" s="5"/>
      <c r="K90" s="5"/>
      <c r="L90" s="5"/>
      <c r="M90" s="5"/>
      <c r="N90" s="5"/>
      <c r="O90" s="5"/>
    </row>
    <row r="91" spans="6:15" x14ac:dyDescent="0.2">
      <c r="F91" s="5"/>
      <c r="G91" s="5"/>
      <c r="H91" s="5"/>
      <c r="I91" s="5"/>
      <c r="J91" s="5"/>
      <c r="K91" s="5"/>
      <c r="L91" s="5"/>
      <c r="M91" s="5"/>
      <c r="N91" s="5"/>
      <c r="O91" s="5"/>
    </row>
    <row r="92" spans="6:15" x14ac:dyDescent="0.2">
      <c r="F92" s="5"/>
      <c r="G92" s="5"/>
      <c r="H92" s="5"/>
      <c r="I92" s="5"/>
      <c r="J92" s="5"/>
      <c r="K92" s="5"/>
      <c r="L92" s="5"/>
      <c r="M92" s="5"/>
      <c r="N92" s="5"/>
      <c r="O92" s="5"/>
    </row>
    <row r="93" spans="6:15" x14ac:dyDescent="0.2">
      <c r="F93" s="5"/>
      <c r="G93" s="5"/>
      <c r="H93" s="5"/>
      <c r="I93" s="5"/>
      <c r="J93" s="5"/>
      <c r="K93" s="5"/>
      <c r="L93" s="5"/>
      <c r="M93" s="5"/>
      <c r="N93" s="5"/>
      <c r="O93" s="5"/>
    </row>
    <row r="94" spans="6:15" x14ac:dyDescent="0.2">
      <c r="F94" s="5"/>
      <c r="G94" s="5"/>
      <c r="H94" s="5"/>
      <c r="I94" s="5"/>
      <c r="J94" s="5"/>
      <c r="K94" s="5"/>
      <c r="L94" s="5"/>
      <c r="M94" s="5"/>
      <c r="N94" s="5"/>
      <c r="O94" s="5"/>
    </row>
    <row r="95" spans="6:15" x14ac:dyDescent="0.2">
      <c r="F95" s="5"/>
      <c r="G95" s="5"/>
      <c r="H95" s="5"/>
      <c r="I95" s="5"/>
      <c r="J95" s="5"/>
      <c r="K95" s="5"/>
      <c r="L95" s="5"/>
      <c r="M95" s="5"/>
      <c r="N95" s="5"/>
      <c r="O95" s="5"/>
    </row>
    <row r="96" spans="6:15" x14ac:dyDescent="0.2">
      <c r="F96" s="5"/>
      <c r="G96" s="5"/>
      <c r="H96" s="5"/>
      <c r="I96" s="5"/>
      <c r="J96" s="5"/>
      <c r="K96" s="5"/>
      <c r="L96" s="5"/>
      <c r="M96" s="5"/>
      <c r="N96" s="5"/>
      <c r="O96" s="5"/>
    </row>
    <row r="97" spans="6:15" x14ac:dyDescent="0.2">
      <c r="F97" s="5"/>
      <c r="G97" s="5"/>
      <c r="H97" s="5"/>
      <c r="I97" s="5"/>
      <c r="J97" s="5"/>
      <c r="K97" s="5"/>
      <c r="L97" s="5"/>
      <c r="M97" s="5"/>
      <c r="N97" s="5"/>
      <c r="O97" s="5"/>
    </row>
    <row r="98" spans="6:15" x14ac:dyDescent="0.2">
      <c r="F98" s="5"/>
      <c r="G98" s="5"/>
      <c r="H98" s="5"/>
      <c r="I98" s="5"/>
      <c r="J98" s="5"/>
      <c r="K98" s="5"/>
      <c r="L98" s="5"/>
      <c r="M98" s="5"/>
      <c r="N98" s="5"/>
      <c r="O98" s="5"/>
    </row>
    <row r="99" spans="6:15" x14ac:dyDescent="0.2">
      <c r="F99" s="5"/>
      <c r="G99" s="5"/>
      <c r="H99" s="5"/>
      <c r="I99" s="5"/>
      <c r="J99" s="5"/>
      <c r="K99" s="5"/>
      <c r="L99" s="5"/>
      <c r="M99" s="5"/>
      <c r="N99" s="5"/>
      <c r="O99" s="5"/>
    </row>
    <row r="100" spans="6:15" x14ac:dyDescent="0.2">
      <c r="F100" s="5"/>
      <c r="G100" s="5"/>
      <c r="H100" s="5"/>
      <c r="I100" s="5"/>
      <c r="J100" s="5"/>
      <c r="K100" s="5"/>
      <c r="L100" s="5"/>
      <c r="M100" s="5"/>
      <c r="N100" s="5"/>
      <c r="O100" s="5"/>
    </row>
    <row r="101" spans="6:15" x14ac:dyDescent="0.2">
      <c r="F101" s="5"/>
      <c r="G101" s="5"/>
      <c r="H101" s="5"/>
      <c r="I101" s="5"/>
      <c r="J101" s="5"/>
      <c r="K101" s="5"/>
      <c r="L101" s="5"/>
      <c r="M101" s="5"/>
      <c r="N101" s="5"/>
      <c r="O101" s="5"/>
    </row>
    <row r="102" spans="6:15" x14ac:dyDescent="0.2">
      <c r="F102" s="5"/>
      <c r="G102" s="5"/>
      <c r="H102" s="5"/>
      <c r="I102" s="5"/>
      <c r="J102" s="5"/>
      <c r="K102" s="5"/>
      <c r="L102" s="5"/>
      <c r="M102" s="5"/>
      <c r="N102" s="5"/>
      <c r="O102" s="5"/>
    </row>
    <row r="103" spans="6:15" x14ac:dyDescent="0.2">
      <c r="F103" s="5"/>
      <c r="G103" s="5"/>
      <c r="H103" s="5"/>
      <c r="I103" s="5"/>
      <c r="J103" s="5"/>
      <c r="K103" s="5"/>
      <c r="L103" s="5"/>
      <c r="M103" s="5"/>
      <c r="N103" s="5"/>
      <c r="O103" s="5"/>
    </row>
    <row r="104" spans="6:15" x14ac:dyDescent="0.2">
      <c r="F104" s="5"/>
      <c r="G104" s="5"/>
      <c r="H104" s="5"/>
      <c r="I104" s="5"/>
      <c r="J104" s="5"/>
      <c r="K104" s="5"/>
      <c r="L104" s="5"/>
      <c r="M104" s="5"/>
      <c r="N104" s="5"/>
      <c r="O104" s="5"/>
    </row>
    <row r="105" spans="6:15" x14ac:dyDescent="0.2">
      <c r="F105" s="5"/>
      <c r="G105" s="5"/>
      <c r="H105" s="5"/>
      <c r="I105" s="5"/>
      <c r="J105" s="5"/>
      <c r="K105" s="5"/>
      <c r="L105" s="5"/>
      <c r="M105" s="5"/>
      <c r="N105" s="5"/>
      <c r="O105" s="5"/>
    </row>
    <row r="106" spans="6:15" x14ac:dyDescent="0.2">
      <c r="F106" s="5"/>
      <c r="G106" s="5"/>
      <c r="H106" s="5"/>
      <c r="I106" s="5"/>
      <c r="J106" s="5"/>
      <c r="K106" s="5"/>
      <c r="L106" s="5"/>
      <c r="M106" s="5"/>
      <c r="N106" s="5"/>
      <c r="O106" s="5"/>
    </row>
    <row r="107" spans="6:15" x14ac:dyDescent="0.2">
      <c r="F107" s="5"/>
      <c r="G107" s="5"/>
      <c r="H107" s="5"/>
      <c r="I107" s="5"/>
      <c r="J107" s="5"/>
      <c r="K107" s="5"/>
      <c r="L107" s="5"/>
      <c r="M107" s="5"/>
      <c r="N107" s="5"/>
      <c r="O107" s="5"/>
    </row>
    <row r="108" spans="6:15" x14ac:dyDescent="0.2">
      <c r="F108" s="5"/>
      <c r="G108" s="5"/>
      <c r="H108" s="5"/>
      <c r="I108" s="5"/>
      <c r="J108" s="5"/>
      <c r="K108" s="5"/>
      <c r="L108" s="5"/>
      <c r="M108" s="5"/>
      <c r="N108" s="5"/>
      <c r="O108" s="5"/>
    </row>
    <row r="109" spans="6:15" x14ac:dyDescent="0.2">
      <c r="F109" s="5"/>
      <c r="G109" s="5"/>
      <c r="H109" s="5"/>
      <c r="I109" s="5"/>
      <c r="J109" s="5"/>
      <c r="K109" s="5"/>
      <c r="L109" s="5"/>
      <c r="M109" s="5"/>
      <c r="N109" s="5"/>
      <c r="O109" s="5"/>
    </row>
    <row r="110" spans="6:15" x14ac:dyDescent="0.2">
      <c r="F110" s="5"/>
      <c r="G110" s="5"/>
      <c r="H110" s="5"/>
      <c r="I110" s="5"/>
      <c r="J110" s="5"/>
      <c r="K110" s="5"/>
      <c r="L110" s="5"/>
      <c r="M110" s="5"/>
      <c r="N110" s="5"/>
      <c r="O110" s="5"/>
    </row>
    <row r="111" spans="6:15" x14ac:dyDescent="0.2">
      <c r="F111" s="5"/>
      <c r="G111" s="5"/>
      <c r="H111" s="5"/>
      <c r="I111" s="5"/>
      <c r="J111" s="5"/>
      <c r="K111" s="5"/>
      <c r="L111" s="5"/>
      <c r="M111" s="5"/>
      <c r="N111" s="5"/>
      <c r="O111" s="5"/>
    </row>
    <row r="112" spans="6:15" x14ac:dyDescent="0.2">
      <c r="F112" s="5"/>
      <c r="G112" s="5"/>
      <c r="H112" s="5"/>
      <c r="I112" s="5"/>
      <c r="J112" s="5"/>
      <c r="K112" s="5"/>
      <c r="L112" s="5"/>
      <c r="M112" s="5"/>
      <c r="N112" s="5"/>
      <c r="O112" s="5"/>
    </row>
    <row r="113" spans="6:15" x14ac:dyDescent="0.2">
      <c r="F113" s="5"/>
      <c r="G113" s="5"/>
      <c r="H113" s="5"/>
      <c r="I113" s="5"/>
      <c r="J113" s="5"/>
      <c r="K113" s="5"/>
      <c r="L113" s="5"/>
      <c r="M113" s="5"/>
      <c r="N113" s="5"/>
      <c r="O113" s="5"/>
    </row>
    <row r="114" spans="6:15" x14ac:dyDescent="0.2">
      <c r="F114" s="5"/>
      <c r="G114" s="5"/>
      <c r="H114" s="5"/>
      <c r="I114" s="5"/>
      <c r="J114" s="5"/>
      <c r="K114" s="5"/>
      <c r="L114" s="5"/>
      <c r="M114" s="5"/>
      <c r="N114" s="5"/>
      <c r="O114" s="5"/>
    </row>
    <row r="115" spans="6:15" x14ac:dyDescent="0.2">
      <c r="F115" s="5"/>
      <c r="G115" s="5"/>
      <c r="H115" s="5"/>
      <c r="I115" s="5"/>
      <c r="J115" s="5"/>
      <c r="K115" s="5"/>
      <c r="L115" s="5"/>
      <c r="M115" s="5"/>
      <c r="N115" s="5"/>
      <c r="O115" s="5"/>
    </row>
    <row r="116" spans="6:15" x14ac:dyDescent="0.2">
      <c r="F116" s="5"/>
      <c r="G116" s="5"/>
      <c r="H116" s="5"/>
      <c r="I116" s="5"/>
      <c r="J116" s="5"/>
      <c r="K116" s="5"/>
      <c r="L116" s="5"/>
      <c r="M116" s="5"/>
      <c r="N116" s="5"/>
      <c r="O116" s="5"/>
    </row>
    <row r="117" spans="6:15" x14ac:dyDescent="0.2">
      <c r="F117" s="5"/>
      <c r="G117" s="5"/>
      <c r="H117" s="5"/>
      <c r="I117" s="5"/>
      <c r="J117" s="5"/>
      <c r="K117" s="5"/>
      <c r="L117" s="5"/>
      <c r="M117" s="5"/>
      <c r="N117" s="5"/>
      <c r="O117" s="5"/>
    </row>
    <row r="118" spans="6:15" x14ac:dyDescent="0.2">
      <c r="F118" s="5"/>
      <c r="G118" s="5"/>
      <c r="H118" s="5"/>
      <c r="I118" s="5"/>
      <c r="J118" s="5"/>
      <c r="K118" s="5"/>
      <c r="L118" s="5"/>
      <c r="M118" s="5"/>
      <c r="N118" s="5"/>
      <c r="O118" s="5"/>
    </row>
    <row r="119" spans="6:15" x14ac:dyDescent="0.2">
      <c r="F119" s="5"/>
      <c r="G119" s="5"/>
      <c r="H119" s="5"/>
      <c r="I119" s="5"/>
      <c r="J119" s="5"/>
      <c r="K119" s="5"/>
      <c r="L119" s="5"/>
      <c r="M119" s="5"/>
      <c r="N119" s="5"/>
      <c r="O119" s="5"/>
    </row>
    <row r="120" spans="6:15" x14ac:dyDescent="0.2">
      <c r="F120" s="5"/>
      <c r="G120" s="5"/>
      <c r="H120" s="5"/>
      <c r="I120" s="5"/>
      <c r="J120" s="5"/>
      <c r="K120" s="5"/>
      <c r="L120" s="5"/>
      <c r="M120" s="5"/>
      <c r="N120" s="5"/>
      <c r="O120" s="5"/>
    </row>
    <row r="121" spans="6:15" x14ac:dyDescent="0.2">
      <c r="F121" s="5"/>
      <c r="G121" s="5"/>
      <c r="H121" s="5"/>
      <c r="I121" s="5"/>
      <c r="J121" s="5"/>
      <c r="K121" s="5"/>
      <c r="L121" s="5"/>
      <c r="M121" s="5"/>
      <c r="N121" s="5"/>
      <c r="O121" s="5"/>
    </row>
    <row r="122" spans="6:15" x14ac:dyDescent="0.2">
      <c r="F122" s="5"/>
      <c r="G122" s="5"/>
      <c r="H122" s="5"/>
      <c r="I122" s="5"/>
      <c r="J122" s="5"/>
      <c r="K122" s="5"/>
      <c r="L122" s="5"/>
      <c r="M122" s="5"/>
      <c r="N122" s="5"/>
      <c r="O122" s="5"/>
    </row>
    <row r="123" spans="6:15" x14ac:dyDescent="0.2">
      <c r="F123" s="5"/>
      <c r="G123" s="5"/>
      <c r="H123" s="5"/>
      <c r="I123" s="5"/>
      <c r="J123" s="5"/>
      <c r="K123" s="5"/>
      <c r="L123" s="5"/>
      <c r="M123" s="5"/>
      <c r="N123" s="5"/>
      <c r="O123" s="5"/>
    </row>
    <row r="124" spans="6:15" x14ac:dyDescent="0.2">
      <c r="F124" s="5"/>
      <c r="G124" s="5"/>
      <c r="H124" s="5"/>
      <c r="I124" s="5"/>
      <c r="J124" s="5"/>
      <c r="K124" s="5"/>
      <c r="L124" s="5"/>
      <c r="M124" s="5"/>
      <c r="N124" s="5"/>
      <c r="O124" s="5"/>
    </row>
    <row r="125" spans="6:15" x14ac:dyDescent="0.2">
      <c r="F125" s="5"/>
      <c r="G125" s="5"/>
      <c r="H125" s="5"/>
      <c r="I125" s="5"/>
      <c r="J125" s="5"/>
      <c r="K125" s="5"/>
      <c r="L125" s="5"/>
      <c r="M125" s="5"/>
      <c r="N125" s="5"/>
      <c r="O125" s="5"/>
    </row>
  </sheetData>
  <sheetProtection algorithmName="SHA-512" hashValue="1uXBIRF7pNh/3jF3wX7hfn91dKUKdF6XFS5UruuMwv3o44dV8DDi/G8nCwZ+I8PYTxcDjDoP4gmXI8wEEx+OGA==" saltValue="OCDMepdVqHCGup9LNW9aMQ==" spinCount="100000" sheet="1"/>
  <mergeCells count="19">
    <mergeCell ref="F4:O4"/>
    <mergeCell ref="A1:O1"/>
    <mergeCell ref="A2:O2"/>
    <mergeCell ref="A3:O3"/>
    <mergeCell ref="B16:E16"/>
    <mergeCell ref="B15:E15"/>
    <mergeCell ref="B11:E11"/>
    <mergeCell ref="A4:E4"/>
    <mergeCell ref="B5:E5"/>
    <mergeCell ref="B9:E9"/>
    <mergeCell ref="B6:E6"/>
    <mergeCell ref="B7:E7"/>
    <mergeCell ref="B10:E10"/>
    <mergeCell ref="B18:E18"/>
    <mergeCell ref="B8:E8"/>
    <mergeCell ref="B12:E12"/>
    <mergeCell ref="B13:E13"/>
    <mergeCell ref="B14:E14"/>
    <mergeCell ref="B17:E17"/>
  </mergeCells>
  <phoneticPr fontId="4" type="noConversion"/>
  <printOptions horizontalCentered="1"/>
  <pageMargins left="0.78740157480314965" right="0.78740157480314965" top="0.98425196850393704" bottom="0.98425196850393704" header="0" footer="0"/>
  <pageSetup scale="80" fitToHeight="3" orientation="portrait" r:id="rId1"/>
  <headerFooter alignWithMargins="0">
    <oddHeader>&amp;F</oddHeader>
    <oddFooter>Página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zoomScale="70" zoomScaleNormal="70" workbookViewId="0">
      <selection activeCell="A4" sqref="A4"/>
    </sheetView>
  </sheetViews>
  <sheetFormatPr baseColWidth="10" defaultRowHeight="14.25" x14ac:dyDescent="0.2"/>
  <cols>
    <col min="1" max="1" width="76.85546875" customWidth="1"/>
    <col min="2" max="2" width="5.85546875" customWidth="1"/>
    <col min="3" max="3" width="7.140625" customWidth="1"/>
    <col min="4" max="4" width="6.28515625" customWidth="1"/>
    <col min="5" max="5" width="5.85546875" customWidth="1"/>
    <col min="6" max="6" width="37.5703125" style="1" customWidth="1"/>
    <col min="7" max="7" width="13.42578125" style="1" customWidth="1"/>
    <col min="8" max="8" width="36.28515625" style="1" customWidth="1"/>
    <col min="9" max="9" width="12.85546875" style="1" customWidth="1"/>
    <col min="10" max="10" width="35.7109375" style="1" customWidth="1"/>
    <col min="11" max="11" width="13.28515625" style="1" customWidth="1"/>
    <col min="12" max="12" width="35.7109375" style="1" customWidth="1"/>
    <col min="13" max="13" width="13.28515625" style="1" customWidth="1"/>
    <col min="14" max="14" width="35.7109375" style="1" customWidth="1"/>
    <col min="15" max="15" width="13.28515625" style="1" customWidth="1"/>
  </cols>
  <sheetData>
    <row r="1" spans="1:15" s="1" customFormat="1" ht="27.75" customHeight="1" x14ac:dyDescent="0.2">
      <c r="A1" s="278" t="s">
        <v>185</v>
      </c>
      <c r="B1" s="278"/>
      <c r="C1" s="278"/>
      <c r="D1" s="278"/>
      <c r="E1" s="278"/>
      <c r="F1" s="278"/>
      <c r="G1" s="278"/>
      <c r="H1" s="278"/>
      <c r="I1" s="278"/>
      <c r="J1" s="278"/>
      <c r="K1" s="278"/>
      <c r="L1" s="278"/>
      <c r="M1" s="278"/>
      <c r="N1" s="278"/>
      <c r="O1" s="237"/>
    </row>
    <row r="2" spans="1:15" ht="68.25" customHeight="1" thickBot="1" x14ac:dyDescent="0.25">
      <c r="A2" s="287" t="s">
        <v>179</v>
      </c>
      <c r="B2" s="287"/>
      <c r="C2" s="287"/>
      <c r="D2" s="287"/>
      <c r="E2" s="287"/>
      <c r="F2" s="287"/>
      <c r="G2" s="287"/>
      <c r="H2" s="287"/>
      <c r="I2" s="287"/>
      <c r="J2" s="287"/>
      <c r="K2" s="287"/>
      <c r="L2" s="287"/>
      <c r="M2" s="287"/>
      <c r="N2" s="287"/>
      <c r="O2" s="287"/>
    </row>
    <row r="3" spans="1:15" ht="15" x14ac:dyDescent="0.2">
      <c r="A3" s="285" t="s">
        <v>0</v>
      </c>
      <c r="B3" s="285"/>
      <c r="C3" s="285"/>
      <c r="D3" s="285"/>
      <c r="E3" s="285"/>
      <c r="F3" s="274" t="s">
        <v>259</v>
      </c>
      <c r="G3" s="274"/>
      <c r="H3" s="274"/>
      <c r="I3" s="274"/>
      <c r="J3" s="274"/>
      <c r="K3" s="274"/>
      <c r="L3" s="274"/>
      <c r="M3" s="274"/>
      <c r="N3" s="274"/>
      <c r="O3" s="274"/>
    </row>
    <row r="4" spans="1:15" ht="75" x14ac:dyDescent="0.25">
      <c r="A4" s="172" t="s">
        <v>22</v>
      </c>
      <c r="B4" s="280" t="s">
        <v>23</v>
      </c>
      <c r="C4" s="280"/>
      <c r="D4" s="280"/>
      <c r="E4" s="280"/>
      <c r="F4" s="142" t="s">
        <v>260</v>
      </c>
      <c r="G4" s="142" t="s">
        <v>23</v>
      </c>
      <c r="H4" s="142" t="s">
        <v>340</v>
      </c>
      <c r="I4" s="142" t="s">
        <v>23</v>
      </c>
      <c r="J4" s="142" t="s">
        <v>386</v>
      </c>
      <c r="K4" s="142" t="s">
        <v>23</v>
      </c>
      <c r="L4" s="142" t="s">
        <v>420</v>
      </c>
      <c r="M4" s="142" t="s">
        <v>23</v>
      </c>
      <c r="N4" s="142" t="s">
        <v>454</v>
      </c>
      <c r="O4" s="142" t="s">
        <v>23</v>
      </c>
    </row>
    <row r="5" spans="1:15" ht="58.5" customHeight="1" x14ac:dyDescent="0.2">
      <c r="A5" s="24" t="s">
        <v>171</v>
      </c>
      <c r="B5" s="286">
        <v>50</v>
      </c>
      <c r="C5" s="286"/>
      <c r="D5" s="286"/>
      <c r="E5" s="286"/>
      <c r="F5" s="145" t="s">
        <v>276</v>
      </c>
      <c r="G5" s="146">
        <f>50*10/150</f>
        <v>3.3333333333333335</v>
      </c>
      <c r="H5" s="145" t="s">
        <v>369</v>
      </c>
      <c r="I5" s="146">
        <f>50*5/150</f>
        <v>1.6666666666666667</v>
      </c>
      <c r="J5" s="145" t="s">
        <v>406</v>
      </c>
      <c r="K5" s="146">
        <f>50*5/150</f>
        <v>1.6666666666666667</v>
      </c>
      <c r="L5" s="145" t="s">
        <v>428</v>
      </c>
      <c r="M5" s="146">
        <f>50*10/150</f>
        <v>3.3333333333333335</v>
      </c>
      <c r="N5" s="145" t="s">
        <v>468</v>
      </c>
      <c r="O5" s="146">
        <v>50</v>
      </c>
    </row>
    <row r="6" spans="1:15" ht="198.75" customHeight="1" x14ac:dyDescent="0.2">
      <c r="A6" s="24" t="s">
        <v>172</v>
      </c>
      <c r="B6" s="286">
        <v>50</v>
      </c>
      <c r="C6" s="286"/>
      <c r="D6" s="286"/>
      <c r="E6" s="286"/>
      <c r="F6" s="145" t="s">
        <v>277</v>
      </c>
      <c r="G6" s="146">
        <v>50</v>
      </c>
      <c r="H6" s="145" t="s">
        <v>277</v>
      </c>
      <c r="I6" s="146">
        <v>50</v>
      </c>
      <c r="J6" s="145" t="s">
        <v>277</v>
      </c>
      <c r="K6" s="146">
        <v>50</v>
      </c>
      <c r="L6" s="145" t="s">
        <v>277</v>
      </c>
      <c r="M6" s="146">
        <v>50</v>
      </c>
      <c r="N6" s="145" t="s">
        <v>277</v>
      </c>
      <c r="O6" s="146">
        <v>50</v>
      </c>
    </row>
    <row r="7" spans="1:15" ht="65.25" customHeight="1" x14ac:dyDescent="0.2">
      <c r="A7" s="24" t="s">
        <v>173</v>
      </c>
      <c r="B7" s="286">
        <v>40</v>
      </c>
      <c r="C7" s="286"/>
      <c r="D7" s="286"/>
      <c r="E7" s="286"/>
      <c r="F7" s="145" t="s">
        <v>278</v>
      </c>
      <c r="G7" s="146">
        <v>40</v>
      </c>
      <c r="H7" s="145" t="s">
        <v>370</v>
      </c>
      <c r="I7" s="146">
        <f>40*12/48</f>
        <v>10</v>
      </c>
      <c r="J7" s="145" t="s">
        <v>407</v>
      </c>
      <c r="K7" s="146">
        <f>40*3/48</f>
        <v>2.5</v>
      </c>
      <c r="L7" s="145" t="s">
        <v>429</v>
      </c>
      <c r="M7" s="146">
        <f>40*8/48</f>
        <v>6.666666666666667</v>
      </c>
      <c r="N7" s="145" t="s">
        <v>469</v>
      </c>
      <c r="O7" s="146">
        <v>40</v>
      </c>
    </row>
    <row r="8" spans="1:15" ht="61.5" customHeight="1" x14ac:dyDescent="0.2">
      <c r="A8" s="24" t="s">
        <v>174</v>
      </c>
      <c r="B8" s="286">
        <v>50</v>
      </c>
      <c r="C8" s="286"/>
      <c r="D8" s="286"/>
      <c r="E8" s="286"/>
      <c r="F8" s="145" t="s">
        <v>275</v>
      </c>
      <c r="G8" s="146">
        <v>0</v>
      </c>
      <c r="H8" s="145" t="s">
        <v>264</v>
      </c>
      <c r="I8" s="146">
        <v>50</v>
      </c>
      <c r="J8" s="145" t="s">
        <v>264</v>
      </c>
      <c r="K8" s="146">
        <v>50</v>
      </c>
      <c r="L8" s="145" t="s">
        <v>264</v>
      </c>
      <c r="M8" s="146">
        <v>50</v>
      </c>
      <c r="N8" s="145" t="s">
        <v>264</v>
      </c>
      <c r="O8" s="146">
        <v>50</v>
      </c>
    </row>
    <row r="9" spans="1:15" ht="43.5" x14ac:dyDescent="0.2">
      <c r="A9" s="175" t="s">
        <v>175</v>
      </c>
      <c r="B9" s="286">
        <v>40</v>
      </c>
      <c r="C9" s="286"/>
      <c r="D9" s="286"/>
      <c r="E9" s="286"/>
      <c r="F9" s="145" t="s">
        <v>264</v>
      </c>
      <c r="G9" s="146">
        <v>40</v>
      </c>
      <c r="H9" s="145" t="s">
        <v>264</v>
      </c>
      <c r="I9" s="146">
        <v>40</v>
      </c>
      <c r="J9" s="145" t="s">
        <v>264</v>
      </c>
      <c r="K9" s="146">
        <v>40</v>
      </c>
      <c r="L9" s="145" t="s">
        <v>264</v>
      </c>
      <c r="M9" s="146">
        <v>40</v>
      </c>
      <c r="N9" s="145" t="s">
        <v>264</v>
      </c>
      <c r="O9" s="146">
        <v>40</v>
      </c>
    </row>
    <row r="10" spans="1:15" ht="70.5" customHeight="1" x14ac:dyDescent="0.2">
      <c r="A10" s="175" t="s">
        <v>176</v>
      </c>
      <c r="B10" s="286">
        <v>30</v>
      </c>
      <c r="C10" s="286"/>
      <c r="D10" s="286"/>
      <c r="E10" s="286"/>
      <c r="F10" s="145" t="s">
        <v>264</v>
      </c>
      <c r="G10" s="146">
        <v>30</v>
      </c>
      <c r="H10" s="145" t="s">
        <v>371</v>
      </c>
      <c r="I10" s="146">
        <v>30</v>
      </c>
      <c r="J10" s="145" t="s">
        <v>264</v>
      </c>
      <c r="K10" s="146">
        <v>30</v>
      </c>
      <c r="L10" s="145" t="s">
        <v>264</v>
      </c>
      <c r="M10" s="146">
        <v>30</v>
      </c>
      <c r="N10" s="145" t="s">
        <v>264</v>
      </c>
      <c r="O10" s="146">
        <v>30</v>
      </c>
    </row>
    <row r="11" spans="1:15" ht="72" customHeight="1" x14ac:dyDescent="0.2">
      <c r="A11" s="175" t="s">
        <v>177</v>
      </c>
      <c r="B11" s="286">
        <v>20</v>
      </c>
      <c r="C11" s="286"/>
      <c r="D11" s="286"/>
      <c r="E11" s="286"/>
      <c r="F11" s="145" t="s">
        <v>264</v>
      </c>
      <c r="G11" s="146">
        <v>0</v>
      </c>
      <c r="H11" s="145" t="s">
        <v>372</v>
      </c>
      <c r="I11" s="146">
        <f>20*1/100</f>
        <v>0.2</v>
      </c>
      <c r="J11" s="145" t="s">
        <v>408</v>
      </c>
      <c r="K11" s="146">
        <f>20*1/100</f>
        <v>0.2</v>
      </c>
      <c r="L11" s="145" t="s">
        <v>430</v>
      </c>
      <c r="M11" s="146">
        <f>20*1/100</f>
        <v>0.2</v>
      </c>
      <c r="N11" s="145" t="s">
        <v>470</v>
      </c>
      <c r="O11" s="146">
        <v>20</v>
      </c>
    </row>
    <row r="12" spans="1:15" ht="57.75" customHeight="1" x14ac:dyDescent="0.2">
      <c r="A12" s="175" t="s">
        <v>178</v>
      </c>
      <c r="B12" s="286">
        <v>20</v>
      </c>
      <c r="C12" s="286"/>
      <c r="D12" s="286"/>
      <c r="E12" s="286"/>
      <c r="F12" s="145" t="s">
        <v>264</v>
      </c>
      <c r="G12" s="146">
        <v>20</v>
      </c>
      <c r="H12" s="145" t="s">
        <v>373</v>
      </c>
      <c r="I12" s="146">
        <v>10</v>
      </c>
      <c r="J12" s="145" t="s">
        <v>392</v>
      </c>
      <c r="K12" s="146">
        <v>0</v>
      </c>
      <c r="L12" s="145" t="s">
        <v>264</v>
      </c>
      <c r="M12" s="146">
        <v>20</v>
      </c>
      <c r="N12" s="145" t="s">
        <v>264</v>
      </c>
      <c r="O12" s="146">
        <v>20</v>
      </c>
    </row>
    <row r="13" spans="1:15" ht="39.75" customHeight="1" thickBot="1" x14ac:dyDescent="0.25">
      <c r="A13" s="176" t="s">
        <v>21</v>
      </c>
      <c r="B13" s="288">
        <f>SUM(B5:E12)</f>
        <v>300</v>
      </c>
      <c r="C13" s="288"/>
      <c r="D13" s="289"/>
      <c r="E13" s="288"/>
      <c r="F13" s="158"/>
      <c r="G13" s="170">
        <f>SUM(G5:G12)</f>
        <v>183.33333333333334</v>
      </c>
      <c r="H13" s="171"/>
      <c r="I13" s="170">
        <f>SUM(I5:I12)</f>
        <v>191.86666666666665</v>
      </c>
      <c r="J13" s="171"/>
      <c r="K13" s="170">
        <f>SUM(K5:K12)</f>
        <v>174.36666666666665</v>
      </c>
      <c r="L13" s="171"/>
      <c r="M13" s="170">
        <f>SUM(M5:M12)</f>
        <v>200.2</v>
      </c>
      <c r="N13" s="171"/>
      <c r="O13" s="170">
        <f>SUM(O5:O12)</f>
        <v>300</v>
      </c>
    </row>
    <row r="15" spans="1:15" x14ac:dyDescent="0.2">
      <c r="F15" s="11"/>
      <c r="G15" s="11"/>
      <c r="H15" s="11"/>
      <c r="I15" s="11"/>
      <c r="J15" s="11"/>
      <c r="K15" s="11"/>
      <c r="L15" s="11"/>
      <c r="M15" s="11"/>
      <c r="N15" s="11"/>
      <c r="O15" s="11"/>
    </row>
    <row r="16" spans="1:15" ht="15" x14ac:dyDescent="0.2">
      <c r="F16" s="10"/>
      <c r="G16" s="10"/>
      <c r="H16" s="10"/>
      <c r="I16" s="10"/>
      <c r="J16" s="10"/>
      <c r="K16" s="10"/>
      <c r="L16" s="10"/>
      <c r="M16" s="10"/>
      <c r="N16" s="10"/>
      <c r="O16" s="10"/>
    </row>
    <row r="17" spans="6:15" x14ac:dyDescent="0.2">
      <c r="F17" s="5"/>
      <c r="G17" s="5"/>
      <c r="H17" s="5"/>
      <c r="I17" s="5"/>
      <c r="J17" s="5"/>
      <c r="K17" s="5"/>
      <c r="L17" s="5"/>
      <c r="M17" s="5"/>
      <c r="N17" s="5"/>
      <c r="O17" s="5"/>
    </row>
    <row r="18" spans="6:15" x14ac:dyDescent="0.2">
      <c r="F18" s="5"/>
      <c r="G18" s="5"/>
      <c r="H18" s="5"/>
      <c r="I18" s="5"/>
      <c r="J18" s="5"/>
      <c r="K18" s="5"/>
      <c r="L18" s="5"/>
      <c r="M18" s="5"/>
      <c r="N18" s="5"/>
      <c r="O18" s="5"/>
    </row>
    <row r="19" spans="6:15" x14ac:dyDescent="0.2">
      <c r="F19" s="5"/>
      <c r="G19" s="5"/>
      <c r="H19" s="5"/>
      <c r="I19" s="5"/>
      <c r="J19" s="5"/>
      <c r="K19" s="5"/>
      <c r="L19" s="5"/>
      <c r="M19" s="5"/>
      <c r="N19" s="5"/>
      <c r="O19" s="5"/>
    </row>
    <row r="20" spans="6:15" x14ac:dyDescent="0.2">
      <c r="F20" s="5"/>
      <c r="G20" s="5"/>
      <c r="H20" s="5"/>
      <c r="I20" s="5"/>
      <c r="J20" s="5"/>
      <c r="K20" s="5"/>
      <c r="L20" s="5"/>
      <c r="M20" s="5"/>
      <c r="N20" s="5"/>
      <c r="O20" s="5"/>
    </row>
    <row r="21" spans="6:15" x14ac:dyDescent="0.2">
      <c r="F21" s="5"/>
      <c r="G21" s="5"/>
      <c r="H21" s="5"/>
      <c r="I21" s="5"/>
      <c r="J21" s="5"/>
      <c r="K21" s="5"/>
      <c r="L21" s="5"/>
      <c r="M21" s="5"/>
      <c r="N21" s="5"/>
      <c r="O21" s="5"/>
    </row>
    <row r="22" spans="6:15" x14ac:dyDescent="0.2">
      <c r="F22" s="5"/>
      <c r="G22" s="5"/>
      <c r="H22" s="5"/>
      <c r="I22" s="5"/>
      <c r="J22" s="5"/>
      <c r="K22" s="5"/>
      <c r="L22" s="5"/>
      <c r="M22" s="5"/>
      <c r="N22" s="5"/>
      <c r="O22" s="5"/>
    </row>
    <row r="23" spans="6:15" x14ac:dyDescent="0.2">
      <c r="F23" s="5"/>
      <c r="G23" s="5"/>
      <c r="H23" s="5"/>
      <c r="I23" s="5"/>
      <c r="J23" s="5"/>
      <c r="K23" s="5"/>
      <c r="L23" s="5"/>
      <c r="M23" s="5"/>
      <c r="N23" s="5"/>
      <c r="O23" s="5"/>
    </row>
    <row r="24" spans="6:15" x14ac:dyDescent="0.2">
      <c r="F24" s="5"/>
      <c r="G24" s="5"/>
      <c r="H24" s="5"/>
      <c r="I24" s="5"/>
      <c r="J24" s="5"/>
      <c r="K24" s="5"/>
      <c r="L24" s="5"/>
      <c r="M24" s="5"/>
      <c r="N24" s="5"/>
      <c r="O24" s="5"/>
    </row>
    <row r="25" spans="6:15" x14ac:dyDescent="0.2">
      <c r="F25" s="5"/>
      <c r="G25" s="5"/>
      <c r="H25" s="5"/>
      <c r="I25" s="5"/>
      <c r="J25" s="5"/>
      <c r="K25" s="5"/>
      <c r="L25" s="5"/>
      <c r="M25" s="5"/>
      <c r="N25" s="5"/>
      <c r="O25" s="5"/>
    </row>
    <row r="26" spans="6:15" x14ac:dyDescent="0.2">
      <c r="F26" s="5"/>
      <c r="G26" s="5"/>
      <c r="H26" s="5"/>
      <c r="I26" s="5"/>
      <c r="J26" s="5"/>
      <c r="K26" s="5"/>
      <c r="L26" s="5"/>
      <c r="M26" s="5"/>
      <c r="N26" s="5"/>
      <c r="O26" s="5"/>
    </row>
    <row r="27" spans="6:15" x14ac:dyDescent="0.2">
      <c r="F27" s="5"/>
      <c r="G27" s="5"/>
      <c r="H27" s="5"/>
      <c r="I27" s="5"/>
      <c r="J27" s="5"/>
      <c r="K27" s="5"/>
      <c r="L27" s="5"/>
      <c r="M27" s="5"/>
      <c r="N27" s="5"/>
      <c r="O27" s="5"/>
    </row>
    <row r="28" spans="6:15" x14ac:dyDescent="0.2">
      <c r="F28" s="5"/>
      <c r="G28" s="5"/>
      <c r="H28" s="5"/>
      <c r="I28" s="5"/>
      <c r="J28" s="5"/>
      <c r="K28" s="5"/>
      <c r="L28" s="5"/>
      <c r="M28" s="5"/>
      <c r="N28" s="5"/>
      <c r="O28" s="5"/>
    </row>
    <row r="29" spans="6:15" x14ac:dyDescent="0.2">
      <c r="F29" s="5"/>
      <c r="G29" s="5"/>
      <c r="H29" s="5"/>
      <c r="I29" s="5"/>
      <c r="J29" s="5"/>
      <c r="K29" s="5"/>
      <c r="L29" s="5"/>
      <c r="M29" s="5"/>
      <c r="N29" s="5"/>
      <c r="O29" s="5"/>
    </row>
    <row r="30" spans="6:15" x14ac:dyDescent="0.2">
      <c r="F30" s="5"/>
      <c r="G30" s="5"/>
      <c r="H30" s="5"/>
      <c r="I30" s="5"/>
      <c r="J30" s="5"/>
      <c r="K30" s="5"/>
      <c r="L30" s="5"/>
      <c r="M30" s="5"/>
      <c r="N30" s="5"/>
      <c r="O30" s="5"/>
    </row>
    <row r="31" spans="6:15" x14ac:dyDescent="0.2">
      <c r="F31" s="5"/>
      <c r="G31" s="5"/>
      <c r="H31" s="5"/>
      <c r="I31" s="5"/>
      <c r="J31" s="5"/>
      <c r="K31" s="5"/>
      <c r="L31" s="5"/>
      <c r="M31" s="5"/>
      <c r="N31" s="5"/>
      <c r="O31" s="5"/>
    </row>
    <row r="32" spans="6:15" x14ac:dyDescent="0.2">
      <c r="F32" s="5"/>
      <c r="G32" s="5"/>
      <c r="H32" s="5"/>
      <c r="I32" s="5"/>
      <c r="J32" s="5"/>
      <c r="K32" s="5"/>
      <c r="L32" s="5"/>
      <c r="M32" s="5"/>
      <c r="N32" s="5"/>
      <c r="O32" s="5"/>
    </row>
    <row r="33" spans="6:15" x14ac:dyDescent="0.2">
      <c r="F33" s="5"/>
      <c r="G33" s="5"/>
      <c r="H33" s="5"/>
      <c r="I33" s="5"/>
      <c r="J33" s="5"/>
      <c r="K33" s="5"/>
      <c r="L33" s="5"/>
      <c r="M33" s="5"/>
      <c r="N33" s="5"/>
      <c r="O33" s="5"/>
    </row>
    <row r="34" spans="6:15" x14ac:dyDescent="0.2">
      <c r="F34" s="5"/>
      <c r="G34" s="5"/>
      <c r="H34" s="5"/>
      <c r="I34" s="5"/>
      <c r="J34" s="5"/>
      <c r="K34" s="5"/>
      <c r="L34" s="5"/>
      <c r="M34" s="5"/>
      <c r="N34" s="5"/>
      <c r="O34" s="5"/>
    </row>
    <row r="35" spans="6:15" x14ac:dyDescent="0.2">
      <c r="F35" s="5"/>
      <c r="G35" s="5"/>
      <c r="H35" s="5"/>
      <c r="I35" s="5"/>
      <c r="J35" s="5"/>
      <c r="K35" s="5"/>
      <c r="L35" s="5"/>
      <c r="M35" s="5"/>
      <c r="N35" s="5"/>
      <c r="O35" s="5"/>
    </row>
    <row r="36" spans="6:15" x14ac:dyDescent="0.2">
      <c r="F36" s="5"/>
      <c r="G36" s="5"/>
      <c r="H36" s="5"/>
      <c r="I36" s="5"/>
      <c r="J36" s="5"/>
      <c r="K36" s="5"/>
      <c r="L36" s="5"/>
      <c r="M36" s="5"/>
      <c r="N36" s="5"/>
      <c r="O36" s="5"/>
    </row>
    <row r="37" spans="6:15" x14ac:dyDescent="0.2">
      <c r="F37" s="5"/>
      <c r="G37" s="5"/>
      <c r="H37" s="5"/>
      <c r="I37" s="5"/>
      <c r="J37" s="5"/>
      <c r="K37" s="5"/>
      <c r="L37" s="5"/>
      <c r="M37" s="5"/>
      <c r="N37" s="5"/>
      <c r="O37" s="5"/>
    </row>
    <row r="38" spans="6:15" x14ac:dyDescent="0.2">
      <c r="F38" s="5"/>
      <c r="G38" s="5"/>
      <c r="H38" s="5"/>
      <c r="I38" s="5"/>
      <c r="J38" s="5"/>
      <c r="K38" s="5"/>
      <c r="L38" s="5"/>
      <c r="M38" s="5"/>
      <c r="N38" s="5"/>
      <c r="O38" s="5"/>
    </row>
    <row r="39" spans="6:15" x14ac:dyDescent="0.2">
      <c r="F39" s="5"/>
      <c r="G39" s="5"/>
      <c r="H39" s="5"/>
      <c r="I39" s="5"/>
      <c r="J39" s="5"/>
      <c r="K39" s="5"/>
      <c r="L39" s="5"/>
      <c r="M39" s="5"/>
      <c r="N39" s="5"/>
      <c r="O39" s="5"/>
    </row>
    <row r="40" spans="6:15" x14ac:dyDescent="0.2">
      <c r="F40" s="5"/>
      <c r="G40" s="5"/>
      <c r="H40" s="5"/>
      <c r="I40" s="5"/>
      <c r="J40" s="5"/>
      <c r="K40" s="5"/>
      <c r="L40" s="5"/>
      <c r="M40" s="5"/>
      <c r="N40" s="5"/>
      <c r="O40" s="5"/>
    </row>
    <row r="41" spans="6:15" x14ac:dyDescent="0.2">
      <c r="F41" s="5"/>
      <c r="G41" s="5"/>
      <c r="H41" s="5"/>
      <c r="I41" s="5"/>
      <c r="J41" s="5"/>
      <c r="K41" s="5"/>
      <c r="L41" s="5"/>
      <c r="M41" s="5"/>
      <c r="N41" s="5"/>
      <c r="O41" s="5"/>
    </row>
    <row r="42" spans="6:15" x14ac:dyDescent="0.2">
      <c r="F42" s="5"/>
      <c r="G42" s="5"/>
      <c r="H42" s="5"/>
      <c r="I42" s="5"/>
      <c r="J42" s="5"/>
      <c r="K42" s="5"/>
      <c r="L42" s="5"/>
      <c r="M42" s="5"/>
      <c r="N42" s="5"/>
      <c r="O42" s="5"/>
    </row>
    <row r="43" spans="6:15" x14ac:dyDescent="0.2">
      <c r="F43" s="5"/>
      <c r="G43" s="5"/>
      <c r="H43" s="5"/>
      <c r="I43" s="5"/>
      <c r="J43" s="5"/>
      <c r="K43" s="5"/>
      <c r="L43" s="5"/>
      <c r="M43" s="5"/>
      <c r="N43" s="5"/>
      <c r="O43" s="5"/>
    </row>
    <row r="44" spans="6:15" x14ac:dyDescent="0.2">
      <c r="F44" s="5"/>
      <c r="G44" s="5"/>
      <c r="H44" s="5"/>
      <c r="I44" s="5"/>
      <c r="J44" s="5"/>
      <c r="K44" s="5"/>
      <c r="L44" s="5"/>
      <c r="M44" s="5"/>
      <c r="N44" s="5"/>
      <c r="O44" s="5"/>
    </row>
    <row r="45" spans="6:15" x14ac:dyDescent="0.2">
      <c r="F45" s="5"/>
      <c r="G45" s="5"/>
      <c r="H45" s="5"/>
      <c r="I45" s="5"/>
      <c r="J45" s="5"/>
      <c r="K45" s="5"/>
      <c r="L45" s="5"/>
      <c r="M45" s="5"/>
      <c r="N45" s="5"/>
      <c r="O45" s="5"/>
    </row>
    <row r="46" spans="6:15" x14ac:dyDescent="0.2">
      <c r="F46" s="5"/>
      <c r="G46" s="5"/>
      <c r="H46" s="5"/>
      <c r="I46" s="5"/>
      <c r="J46" s="5"/>
      <c r="K46" s="5"/>
      <c r="L46" s="5"/>
      <c r="M46" s="5"/>
      <c r="N46" s="5"/>
      <c r="O46" s="5"/>
    </row>
    <row r="47" spans="6:15" x14ac:dyDescent="0.2">
      <c r="F47" s="5"/>
      <c r="G47" s="5"/>
      <c r="H47" s="5"/>
      <c r="I47" s="5"/>
      <c r="J47" s="5"/>
      <c r="K47" s="5"/>
      <c r="L47" s="5"/>
      <c r="M47" s="5"/>
      <c r="N47" s="5"/>
      <c r="O47" s="5"/>
    </row>
    <row r="48" spans="6:15" x14ac:dyDescent="0.2">
      <c r="F48" s="5"/>
      <c r="G48" s="5"/>
      <c r="H48" s="5"/>
      <c r="I48" s="5"/>
      <c r="J48" s="5"/>
      <c r="K48" s="5"/>
      <c r="L48" s="5"/>
      <c r="M48" s="5"/>
      <c r="N48" s="5"/>
      <c r="O48" s="5"/>
    </row>
    <row r="49" spans="6:15" x14ac:dyDescent="0.2">
      <c r="F49" s="5"/>
      <c r="G49" s="5"/>
      <c r="H49" s="5"/>
      <c r="I49" s="5"/>
      <c r="J49" s="5"/>
      <c r="K49" s="5"/>
      <c r="L49" s="5"/>
      <c r="M49" s="5"/>
      <c r="N49" s="5"/>
      <c r="O49" s="5"/>
    </row>
    <row r="50" spans="6:15" x14ac:dyDescent="0.2">
      <c r="F50" s="5"/>
      <c r="G50" s="5"/>
      <c r="H50" s="5"/>
      <c r="I50" s="5"/>
      <c r="J50" s="5"/>
      <c r="K50" s="5"/>
      <c r="L50" s="5"/>
      <c r="M50" s="5"/>
      <c r="N50" s="5"/>
      <c r="O50" s="5"/>
    </row>
    <row r="51" spans="6:15" x14ac:dyDescent="0.2">
      <c r="F51" s="5"/>
      <c r="G51" s="5"/>
      <c r="H51" s="5"/>
      <c r="I51" s="5"/>
      <c r="J51" s="5"/>
      <c r="K51" s="5"/>
      <c r="L51" s="5"/>
      <c r="M51" s="5"/>
      <c r="N51" s="5"/>
      <c r="O51" s="5"/>
    </row>
    <row r="52" spans="6:15" x14ac:dyDescent="0.2">
      <c r="F52" s="5"/>
      <c r="G52" s="5"/>
      <c r="H52" s="5"/>
      <c r="I52" s="5"/>
      <c r="J52" s="5"/>
      <c r="K52" s="5"/>
      <c r="L52" s="5"/>
      <c r="M52" s="5"/>
      <c r="N52" s="5"/>
      <c r="O52" s="5"/>
    </row>
    <row r="53" spans="6:15" x14ac:dyDescent="0.2">
      <c r="F53" s="5"/>
      <c r="G53" s="5"/>
      <c r="H53" s="5"/>
      <c r="I53" s="5"/>
      <c r="J53" s="5"/>
      <c r="K53" s="5"/>
      <c r="L53" s="5"/>
      <c r="M53" s="5"/>
      <c r="N53" s="5"/>
      <c r="O53" s="5"/>
    </row>
    <row r="54" spans="6:15" x14ac:dyDescent="0.2">
      <c r="F54" s="5"/>
      <c r="G54" s="5"/>
      <c r="H54" s="5"/>
      <c r="I54" s="5"/>
      <c r="J54" s="5"/>
      <c r="K54" s="5"/>
      <c r="L54" s="5"/>
      <c r="M54" s="5"/>
      <c r="N54" s="5"/>
      <c r="O54" s="5"/>
    </row>
    <row r="55" spans="6:15" x14ac:dyDescent="0.2">
      <c r="F55" s="5"/>
      <c r="G55" s="5"/>
      <c r="H55" s="5"/>
      <c r="I55" s="5"/>
      <c r="J55" s="5"/>
      <c r="K55" s="5"/>
      <c r="L55" s="5"/>
      <c r="M55" s="5"/>
      <c r="N55" s="5"/>
      <c r="O55" s="5"/>
    </row>
    <row r="56" spans="6:15" x14ac:dyDescent="0.2">
      <c r="F56" s="5"/>
      <c r="G56" s="5"/>
      <c r="H56" s="5"/>
      <c r="I56" s="5"/>
      <c r="J56" s="5"/>
      <c r="K56" s="5"/>
      <c r="L56" s="5"/>
      <c r="M56" s="5"/>
      <c r="N56" s="5"/>
      <c r="O56" s="5"/>
    </row>
    <row r="57" spans="6:15" x14ac:dyDescent="0.2">
      <c r="F57" s="5"/>
      <c r="G57" s="5"/>
      <c r="H57" s="5"/>
      <c r="I57" s="5"/>
      <c r="J57" s="5"/>
      <c r="K57" s="5"/>
      <c r="L57" s="5"/>
      <c r="M57" s="5"/>
      <c r="N57" s="5"/>
      <c r="O57" s="5"/>
    </row>
    <row r="58" spans="6:15" x14ac:dyDescent="0.2">
      <c r="F58" s="5"/>
      <c r="G58" s="5"/>
      <c r="H58" s="5"/>
      <c r="I58" s="5"/>
      <c r="J58" s="5"/>
      <c r="K58" s="5"/>
      <c r="L58" s="5"/>
      <c r="M58" s="5"/>
      <c r="N58" s="5"/>
      <c r="O58" s="5"/>
    </row>
    <row r="59" spans="6:15" x14ac:dyDescent="0.2">
      <c r="F59" s="5"/>
      <c r="G59" s="5"/>
      <c r="H59" s="5"/>
      <c r="I59" s="5"/>
      <c r="J59" s="5"/>
      <c r="K59" s="5"/>
      <c r="L59" s="5"/>
      <c r="M59" s="5"/>
      <c r="N59" s="5"/>
      <c r="O59" s="5"/>
    </row>
    <row r="60" spans="6:15" x14ac:dyDescent="0.2">
      <c r="F60" s="5"/>
      <c r="G60" s="5"/>
      <c r="H60" s="5"/>
      <c r="I60" s="5"/>
      <c r="J60" s="5"/>
      <c r="K60" s="5"/>
      <c r="L60" s="5"/>
      <c r="M60" s="5"/>
      <c r="N60" s="5"/>
      <c r="O60" s="5"/>
    </row>
    <row r="61" spans="6:15" x14ac:dyDescent="0.2">
      <c r="F61" s="5"/>
      <c r="G61" s="5"/>
      <c r="H61" s="5"/>
      <c r="I61" s="5"/>
      <c r="J61" s="5"/>
      <c r="K61" s="5"/>
      <c r="L61" s="5"/>
      <c r="M61" s="5"/>
      <c r="N61" s="5"/>
      <c r="O61" s="5"/>
    </row>
    <row r="62" spans="6:15" x14ac:dyDescent="0.2">
      <c r="F62" s="5"/>
      <c r="G62" s="5"/>
      <c r="H62" s="5"/>
      <c r="I62" s="5"/>
      <c r="J62" s="5"/>
      <c r="K62" s="5"/>
      <c r="L62" s="5"/>
      <c r="M62" s="5"/>
      <c r="N62" s="5"/>
      <c r="O62" s="5"/>
    </row>
    <row r="63" spans="6:15" x14ac:dyDescent="0.2">
      <c r="F63" s="5"/>
      <c r="G63" s="5"/>
      <c r="H63" s="5"/>
      <c r="I63" s="5"/>
      <c r="J63" s="5"/>
      <c r="K63" s="5"/>
      <c r="L63" s="5"/>
      <c r="M63" s="5"/>
      <c r="N63" s="5"/>
      <c r="O63" s="5"/>
    </row>
    <row r="64" spans="6:15" x14ac:dyDescent="0.2">
      <c r="F64" s="5"/>
      <c r="G64" s="5"/>
      <c r="H64" s="5"/>
      <c r="I64" s="5"/>
      <c r="J64" s="5"/>
      <c r="K64" s="5"/>
      <c r="L64" s="5"/>
      <c r="M64" s="5"/>
      <c r="N64" s="5"/>
      <c r="O64" s="5"/>
    </row>
    <row r="65" spans="6:15" x14ac:dyDescent="0.2">
      <c r="F65" s="5"/>
      <c r="G65" s="5"/>
      <c r="H65" s="5"/>
      <c r="I65" s="5"/>
      <c r="J65" s="5"/>
      <c r="K65" s="5"/>
      <c r="L65" s="5"/>
      <c r="M65" s="5"/>
      <c r="N65" s="5"/>
      <c r="O65" s="5"/>
    </row>
    <row r="66" spans="6:15" x14ac:dyDescent="0.2">
      <c r="F66" s="5"/>
      <c r="G66" s="5"/>
      <c r="H66" s="5"/>
      <c r="I66" s="5"/>
      <c r="J66" s="5"/>
      <c r="K66" s="5"/>
      <c r="L66" s="5"/>
      <c r="M66" s="5"/>
      <c r="N66" s="5"/>
      <c r="O66" s="5"/>
    </row>
    <row r="67" spans="6:15" x14ac:dyDescent="0.2">
      <c r="F67" s="5"/>
      <c r="G67" s="5"/>
      <c r="H67" s="5"/>
      <c r="I67" s="5"/>
      <c r="J67" s="5"/>
      <c r="K67" s="5"/>
      <c r="L67" s="5"/>
      <c r="M67" s="5"/>
      <c r="N67" s="5"/>
      <c r="O67" s="5"/>
    </row>
    <row r="68" spans="6:15" x14ac:dyDescent="0.2">
      <c r="F68" s="5"/>
      <c r="G68" s="5"/>
      <c r="H68" s="5"/>
      <c r="I68" s="5"/>
      <c r="J68" s="5"/>
      <c r="K68" s="5"/>
      <c r="L68" s="5"/>
      <c r="M68" s="5"/>
      <c r="N68" s="5"/>
      <c r="O68" s="5"/>
    </row>
    <row r="69" spans="6:15" x14ac:dyDescent="0.2">
      <c r="F69" s="5"/>
      <c r="G69" s="5"/>
      <c r="H69" s="5"/>
      <c r="I69" s="5"/>
      <c r="J69" s="5"/>
      <c r="K69" s="5"/>
      <c r="L69" s="5"/>
      <c r="M69" s="5"/>
      <c r="N69" s="5"/>
      <c r="O69" s="5"/>
    </row>
    <row r="70" spans="6:15" x14ac:dyDescent="0.2">
      <c r="F70" s="5"/>
      <c r="G70" s="5"/>
      <c r="H70" s="5"/>
      <c r="I70" s="5"/>
      <c r="J70" s="5"/>
      <c r="K70" s="5"/>
      <c r="L70" s="5"/>
      <c r="M70" s="5"/>
      <c r="N70" s="5"/>
      <c r="O70" s="5"/>
    </row>
    <row r="71" spans="6:15" x14ac:dyDescent="0.2">
      <c r="F71" s="5"/>
      <c r="G71" s="5"/>
      <c r="H71" s="5"/>
      <c r="I71" s="5"/>
      <c r="J71" s="5"/>
      <c r="K71" s="5"/>
      <c r="L71" s="5"/>
      <c r="M71" s="5"/>
      <c r="N71" s="5"/>
      <c r="O71" s="5"/>
    </row>
    <row r="72" spans="6:15" x14ac:dyDescent="0.2">
      <c r="F72" s="5"/>
      <c r="G72" s="5"/>
      <c r="H72" s="5"/>
      <c r="I72" s="5"/>
      <c r="J72" s="5"/>
      <c r="K72" s="5"/>
      <c r="L72" s="5"/>
      <c r="M72" s="5"/>
      <c r="N72" s="5"/>
      <c r="O72" s="5"/>
    </row>
    <row r="73" spans="6:15" x14ac:dyDescent="0.2">
      <c r="F73" s="5"/>
      <c r="G73" s="5"/>
      <c r="H73" s="5"/>
      <c r="I73" s="5"/>
      <c r="J73" s="5"/>
      <c r="K73" s="5"/>
      <c r="L73" s="5"/>
      <c r="M73" s="5"/>
      <c r="N73" s="5"/>
      <c r="O73" s="5"/>
    </row>
    <row r="74" spans="6:15" x14ac:dyDescent="0.2">
      <c r="F74" s="5"/>
      <c r="G74" s="5"/>
      <c r="H74" s="5"/>
      <c r="I74" s="5"/>
      <c r="J74" s="5"/>
      <c r="K74" s="5"/>
      <c r="L74" s="5"/>
      <c r="M74" s="5"/>
      <c r="N74" s="5"/>
      <c r="O74" s="5"/>
    </row>
    <row r="75" spans="6:15" x14ac:dyDescent="0.2">
      <c r="F75" s="5"/>
      <c r="G75" s="5"/>
      <c r="H75" s="5"/>
      <c r="I75" s="5"/>
      <c r="J75" s="5"/>
      <c r="K75" s="5"/>
      <c r="L75" s="5"/>
      <c r="M75" s="5"/>
      <c r="N75" s="5"/>
      <c r="O75" s="5"/>
    </row>
    <row r="76" spans="6:15" x14ac:dyDescent="0.2">
      <c r="F76" s="5"/>
      <c r="G76" s="5"/>
      <c r="H76" s="5"/>
      <c r="I76" s="5"/>
      <c r="J76" s="5"/>
      <c r="K76" s="5"/>
      <c r="L76" s="5"/>
      <c r="M76" s="5"/>
      <c r="N76" s="5"/>
      <c r="O76" s="5"/>
    </row>
    <row r="77" spans="6:15" x14ac:dyDescent="0.2">
      <c r="F77" s="5"/>
      <c r="G77" s="5"/>
      <c r="H77" s="5"/>
      <c r="I77" s="5"/>
      <c r="J77" s="5"/>
      <c r="K77" s="5"/>
      <c r="L77" s="5"/>
      <c r="M77" s="5"/>
      <c r="N77" s="5"/>
      <c r="O77" s="5"/>
    </row>
    <row r="78" spans="6:15" x14ac:dyDescent="0.2">
      <c r="F78" s="5"/>
      <c r="G78" s="5"/>
      <c r="H78" s="5"/>
      <c r="I78" s="5"/>
      <c r="J78" s="5"/>
      <c r="K78" s="5"/>
      <c r="L78" s="5"/>
      <c r="M78" s="5"/>
      <c r="N78" s="5"/>
      <c r="O78" s="5"/>
    </row>
    <row r="79" spans="6:15" x14ac:dyDescent="0.2">
      <c r="F79" s="5"/>
      <c r="G79" s="5"/>
      <c r="H79" s="5"/>
      <c r="I79" s="5"/>
      <c r="J79" s="5"/>
      <c r="K79" s="5"/>
      <c r="L79" s="5"/>
      <c r="M79" s="5"/>
      <c r="N79" s="5"/>
      <c r="O79" s="5"/>
    </row>
    <row r="80" spans="6:15" x14ac:dyDescent="0.2">
      <c r="F80" s="5"/>
      <c r="G80" s="5"/>
      <c r="H80" s="5"/>
      <c r="I80" s="5"/>
      <c r="J80" s="5"/>
      <c r="K80" s="5"/>
      <c r="L80" s="5"/>
      <c r="M80" s="5"/>
      <c r="N80" s="5"/>
      <c r="O80" s="5"/>
    </row>
    <row r="81" spans="6:15" x14ac:dyDescent="0.2">
      <c r="F81" s="5"/>
      <c r="G81" s="5"/>
      <c r="H81" s="5"/>
      <c r="I81" s="5"/>
      <c r="J81" s="5"/>
      <c r="K81" s="5"/>
      <c r="L81" s="5"/>
      <c r="M81" s="5"/>
      <c r="N81" s="5"/>
      <c r="O81" s="5"/>
    </row>
    <row r="82" spans="6:15" x14ac:dyDescent="0.2">
      <c r="F82" s="5"/>
      <c r="G82" s="5"/>
      <c r="H82" s="5"/>
      <c r="I82" s="5"/>
      <c r="J82" s="5"/>
      <c r="K82" s="5"/>
      <c r="L82" s="5"/>
      <c r="M82" s="5"/>
      <c r="N82" s="5"/>
      <c r="O82" s="5"/>
    </row>
    <row r="83" spans="6:15" x14ac:dyDescent="0.2">
      <c r="F83" s="5"/>
      <c r="G83" s="5"/>
      <c r="H83" s="5"/>
      <c r="I83" s="5"/>
      <c r="J83" s="5"/>
      <c r="K83" s="5"/>
      <c r="L83" s="5"/>
      <c r="M83" s="5"/>
      <c r="N83" s="5"/>
      <c r="O83" s="5"/>
    </row>
    <row r="84" spans="6:15" x14ac:dyDescent="0.2">
      <c r="F84" s="5"/>
      <c r="G84" s="5"/>
      <c r="H84" s="5"/>
      <c r="I84" s="5"/>
      <c r="J84" s="5"/>
      <c r="K84" s="5"/>
      <c r="L84" s="5"/>
      <c r="M84" s="5"/>
      <c r="N84" s="5"/>
      <c r="O84" s="5"/>
    </row>
    <row r="85" spans="6:15" x14ac:dyDescent="0.2">
      <c r="F85" s="5"/>
      <c r="G85" s="5"/>
      <c r="H85" s="5"/>
      <c r="I85" s="5"/>
      <c r="J85" s="5"/>
      <c r="K85" s="5"/>
      <c r="L85" s="5"/>
      <c r="M85" s="5"/>
      <c r="N85" s="5"/>
      <c r="O85" s="5"/>
    </row>
    <row r="86" spans="6:15" x14ac:dyDescent="0.2">
      <c r="F86" s="5"/>
      <c r="G86" s="5"/>
      <c r="H86" s="5"/>
      <c r="I86" s="5"/>
      <c r="J86" s="5"/>
      <c r="K86" s="5"/>
      <c r="L86" s="5"/>
      <c r="M86" s="5"/>
      <c r="N86" s="5"/>
      <c r="O86" s="5"/>
    </row>
    <row r="87" spans="6:15" x14ac:dyDescent="0.2">
      <c r="F87" s="5"/>
      <c r="G87" s="5"/>
      <c r="H87" s="5"/>
      <c r="I87" s="5"/>
      <c r="J87" s="5"/>
      <c r="K87" s="5"/>
      <c r="L87" s="5"/>
      <c r="M87" s="5"/>
      <c r="N87" s="5"/>
      <c r="O87" s="5"/>
    </row>
    <row r="88" spans="6:15" x14ac:dyDescent="0.2">
      <c r="F88" s="5"/>
      <c r="G88" s="5"/>
      <c r="H88" s="5"/>
      <c r="I88" s="5"/>
      <c r="J88" s="5"/>
      <c r="K88" s="5"/>
      <c r="L88" s="5"/>
      <c r="M88" s="5"/>
      <c r="N88" s="5"/>
      <c r="O88" s="5"/>
    </row>
    <row r="89" spans="6:15" x14ac:dyDescent="0.2">
      <c r="F89" s="5"/>
      <c r="G89" s="5"/>
      <c r="H89" s="5"/>
      <c r="I89" s="5"/>
      <c r="J89" s="5"/>
      <c r="K89" s="5"/>
      <c r="L89" s="5"/>
      <c r="M89" s="5"/>
      <c r="N89" s="5"/>
      <c r="O89" s="5"/>
    </row>
    <row r="90" spans="6:15" x14ac:dyDescent="0.2">
      <c r="F90" s="5"/>
      <c r="G90" s="5"/>
      <c r="H90" s="5"/>
      <c r="I90" s="5"/>
      <c r="J90" s="5"/>
      <c r="K90" s="5"/>
      <c r="L90" s="5"/>
      <c r="M90" s="5"/>
      <c r="N90" s="5"/>
      <c r="O90" s="5"/>
    </row>
    <row r="91" spans="6:15" x14ac:dyDescent="0.2">
      <c r="F91" s="5"/>
      <c r="G91" s="5"/>
      <c r="H91" s="5"/>
      <c r="I91" s="5"/>
      <c r="J91" s="5"/>
      <c r="K91" s="5"/>
      <c r="L91" s="5"/>
      <c r="M91" s="5"/>
      <c r="N91" s="5"/>
      <c r="O91" s="5"/>
    </row>
    <row r="92" spans="6:15" x14ac:dyDescent="0.2">
      <c r="F92" s="5"/>
      <c r="G92" s="5"/>
      <c r="H92" s="5"/>
      <c r="I92" s="5"/>
      <c r="J92" s="5"/>
      <c r="K92" s="5"/>
      <c r="L92" s="5"/>
      <c r="M92" s="5"/>
      <c r="N92" s="5"/>
      <c r="O92" s="5"/>
    </row>
    <row r="93" spans="6:15" x14ac:dyDescent="0.2">
      <c r="F93" s="5"/>
      <c r="G93" s="5"/>
      <c r="H93" s="5"/>
      <c r="I93" s="5"/>
      <c r="J93" s="5"/>
      <c r="K93" s="5"/>
      <c r="L93" s="5"/>
      <c r="M93" s="5"/>
      <c r="N93" s="5"/>
      <c r="O93" s="5"/>
    </row>
    <row r="94" spans="6:15" x14ac:dyDescent="0.2">
      <c r="F94" s="5"/>
      <c r="G94" s="5"/>
      <c r="H94" s="5"/>
      <c r="I94" s="5"/>
      <c r="J94" s="5"/>
      <c r="K94" s="5"/>
      <c r="L94" s="5"/>
      <c r="M94" s="5"/>
      <c r="N94" s="5"/>
      <c r="O94" s="5"/>
    </row>
    <row r="95" spans="6:15" x14ac:dyDescent="0.2">
      <c r="F95" s="5"/>
      <c r="G95" s="5"/>
      <c r="H95" s="5"/>
      <c r="I95" s="5"/>
      <c r="J95" s="5"/>
      <c r="K95" s="5"/>
      <c r="L95" s="5"/>
      <c r="M95" s="5"/>
      <c r="N95" s="5"/>
      <c r="O95" s="5"/>
    </row>
    <row r="96" spans="6:15" x14ac:dyDescent="0.2">
      <c r="F96" s="5"/>
      <c r="G96" s="5"/>
      <c r="H96" s="5"/>
      <c r="I96" s="5"/>
      <c r="J96" s="5"/>
      <c r="K96" s="5"/>
      <c r="L96" s="5"/>
      <c r="M96" s="5"/>
      <c r="N96" s="5"/>
      <c r="O96" s="5"/>
    </row>
    <row r="97" spans="6:15" x14ac:dyDescent="0.2">
      <c r="F97" s="5"/>
      <c r="G97" s="5"/>
      <c r="H97" s="5"/>
      <c r="I97" s="5"/>
      <c r="J97" s="5"/>
      <c r="K97" s="5"/>
      <c r="L97" s="5"/>
      <c r="M97" s="5"/>
      <c r="N97" s="5"/>
      <c r="O97" s="5"/>
    </row>
    <row r="98" spans="6:15" x14ac:dyDescent="0.2">
      <c r="F98" s="5"/>
      <c r="G98" s="5"/>
      <c r="H98" s="5"/>
      <c r="I98" s="5"/>
      <c r="J98" s="5"/>
      <c r="K98" s="5"/>
      <c r="L98" s="5"/>
      <c r="M98" s="5"/>
      <c r="N98" s="5"/>
      <c r="O98" s="5"/>
    </row>
    <row r="99" spans="6:15" x14ac:dyDescent="0.2">
      <c r="F99" s="5"/>
      <c r="G99" s="5"/>
      <c r="H99" s="5"/>
      <c r="I99" s="5"/>
      <c r="J99" s="5"/>
      <c r="K99" s="5"/>
      <c r="L99" s="5"/>
      <c r="M99" s="5"/>
      <c r="N99" s="5"/>
      <c r="O99" s="5"/>
    </row>
    <row r="100" spans="6:15" x14ac:dyDescent="0.2">
      <c r="F100" s="5"/>
      <c r="G100" s="5"/>
      <c r="H100" s="5"/>
      <c r="I100" s="5"/>
      <c r="J100" s="5"/>
      <c r="K100" s="5"/>
      <c r="L100" s="5"/>
      <c r="M100" s="5"/>
      <c r="N100" s="5"/>
      <c r="O100" s="5"/>
    </row>
    <row r="101" spans="6:15" x14ac:dyDescent="0.2">
      <c r="F101" s="5"/>
      <c r="G101" s="5"/>
      <c r="H101" s="5"/>
      <c r="I101" s="5"/>
      <c r="J101" s="5"/>
      <c r="K101" s="5"/>
      <c r="L101" s="5"/>
      <c r="M101" s="5"/>
      <c r="N101" s="5"/>
      <c r="O101" s="5"/>
    </row>
    <row r="102" spans="6:15" x14ac:dyDescent="0.2">
      <c r="F102" s="5"/>
      <c r="G102" s="5"/>
      <c r="H102" s="5"/>
      <c r="I102" s="5"/>
      <c r="J102" s="5"/>
      <c r="K102" s="5"/>
      <c r="L102" s="5"/>
      <c r="M102" s="5"/>
      <c r="N102" s="5"/>
      <c r="O102" s="5"/>
    </row>
    <row r="103" spans="6:15" x14ac:dyDescent="0.2">
      <c r="F103" s="5"/>
      <c r="G103" s="5"/>
      <c r="H103" s="5"/>
      <c r="I103" s="5"/>
      <c r="J103" s="5"/>
      <c r="K103" s="5"/>
      <c r="L103" s="5"/>
      <c r="M103" s="5"/>
      <c r="N103" s="5"/>
      <c r="O103" s="5"/>
    </row>
    <row r="104" spans="6:15" x14ac:dyDescent="0.2">
      <c r="F104" s="5"/>
      <c r="G104" s="5"/>
      <c r="H104" s="5"/>
      <c r="I104" s="5"/>
      <c r="J104" s="5"/>
      <c r="K104" s="5"/>
      <c r="L104" s="5"/>
      <c r="M104" s="5"/>
      <c r="N104" s="5"/>
      <c r="O104" s="5"/>
    </row>
    <row r="105" spans="6:15" x14ac:dyDescent="0.2">
      <c r="F105" s="5"/>
      <c r="G105" s="5"/>
      <c r="H105" s="5"/>
      <c r="I105" s="5"/>
      <c r="J105" s="5"/>
      <c r="K105" s="5"/>
      <c r="L105" s="5"/>
      <c r="M105" s="5"/>
      <c r="N105" s="5"/>
      <c r="O105" s="5"/>
    </row>
    <row r="106" spans="6:15" x14ac:dyDescent="0.2">
      <c r="F106" s="5"/>
      <c r="G106" s="5"/>
      <c r="H106" s="5"/>
      <c r="I106" s="5"/>
      <c r="J106" s="5"/>
      <c r="K106" s="5"/>
      <c r="L106" s="5"/>
      <c r="M106" s="5"/>
      <c r="N106" s="5"/>
      <c r="O106" s="5"/>
    </row>
    <row r="107" spans="6:15" x14ac:dyDescent="0.2">
      <c r="F107" s="5"/>
      <c r="G107" s="5"/>
      <c r="H107" s="5"/>
      <c r="I107" s="5"/>
      <c r="J107" s="5"/>
      <c r="K107" s="5"/>
      <c r="L107" s="5"/>
      <c r="M107" s="5"/>
      <c r="N107" s="5"/>
      <c r="O107" s="5"/>
    </row>
    <row r="108" spans="6:15" x14ac:dyDescent="0.2">
      <c r="F108" s="5"/>
      <c r="G108" s="5"/>
      <c r="H108" s="5"/>
      <c r="I108" s="5"/>
      <c r="J108" s="5"/>
      <c r="K108" s="5"/>
      <c r="L108" s="5"/>
      <c r="M108" s="5"/>
      <c r="N108" s="5"/>
      <c r="O108" s="5"/>
    </row>
    <row r="109" spans="6:15" x14ac:dyDescent="0.2">
      <c r="F109" s="5"/>
      <c r="G109" s="5"/>
      <c r="H109" s="5"/>
      <c r="I109" s="5"/>
      <c r="J109" s="5"/>
      <c r="K109" s="5"/>
      <c r="L109" s="5"/>
      <c r="M109" s="5"/>
      <c r="N109" s="5"/>
      <c r="O109" s="5"/>
    </row>
    <row r="110" spans="6:15" x14ac:dyDescent="0.2">
      <c r="F110" s="5"/>
      <c r="G110" s="5"/>
      <c r="H110" s="5"/>
      <c r="I110" s="5"/>
      <c r="J110" s="5"/>
      <c r="K110" s="5"/>
      <c r="L110" s="5"/>
      <c r="M110" s="5"/>
      <c r="N110" s="5"/>
      <c r="O110" s="5"/>
    </row>
    <row r="111" spans="6:15" x14ac:dyDescent="0.2">
      <c r="F111" s="5"/>
      <c r="G111" s="5"/>
      <c r="H111" s="5"/>
      <c r="I111" s="5"/>
      <c r="J111" s="5"/>
      <c r="K111" s="5"/>
      <c r="L111" s="5"/>
      <c r="M111" s="5"/>
      <c r="N111" s="5"/>
      <c r="O111" s="5"/>
    </row>
    <row r="112" spans="6:15" x14ac:dyDescent="0.2">
      <c r="F112" s="5"/>
      <c r="G112" s="5"/>
      <c r="H112" s="5"/>
      <c r="I112" s="5"/>
      <c r="J112" s="5"/>
      <c r="K112" s="5"/>
      <c r="L112" s="5"/>
      <c r="M112" s="5"/>
      <c r="N112" s="5"/>
      <c r="O112" s="5"/>
    </row>
    <row r="113" spans="6:15" x14ac:dyDescent="0.2">
      <c r="F113" s="5"/>
      <c r="G113" s="5"/>
      <c r="H113" s="5"/>
      <c r="I113" s="5"/>
      <c r="J113" s="5"/>
      <c r="K113" s="5"/>
      <c r="L113" s="5"/>
      <c r="M113" s="5"/>
      <c r="N113" s="5"/>
      <c r="O113" s="5"/>
    </row>
    <row r="114" spans="6:15" x14ac:dyDescent="0.2">
      <c r="F114" s="5"/>
      <c r="G114" s="5"/>
      <c r="H114" s="5"/>
      <c r="I114" s="5"/>
      <c r="J114" s="5"/>
      <c r="K114" s="5"/>
      <c r="L114" s="5"/>
      <c r="M114" s="5"/>
      <c r="N114" s="5"/>
      <c r="O114" s="5"/>
    </row>
    <row r="115" spans="6:15" x14ac:dyDescent="0.2">
      <c r="F115" s="5"/>
      <c r="G115" s="5"/>
      <c r="H115" s="5"/>
      <c r="I115" s="5"/>
      <c r="J115" s="5"/>
      <c r="K115" s="5"/>
      <c r="L115" s="5"/>
      <c r="M115" s="5"/>
      <c r="N115" s="5"/>
      <c r="O115" s="5"/>
    </row>
    <row r="116" spans="6:15" x14ac:dyDescent="0.2">
      <c r="F116" s="5"/>
      <c r="G116" s="5"/>
      <c r="H116" s="5"/>
      <c r="I116" s="5"/>
      <c r="J116" s="5"/>
      <c r="K116" s="5"/>
      <c r="L116" s="5"/>
      <c r="M116" s="5"/>
      <c r="N116" s="5"/>
      <c r="O116" s="5"/>
    </row>
    <row r="117" spans="6:15" x14ac:dyDescent="0.2">
      <c r="F117" s="5"/>
      <c r="G117" s="5"/>
      <c r="H117" s="5"/>
      <c r="I117" s="5"/>
      <c r="J117" s="5"/>
      <c r="K117" s="5"/>
      <c r="L117" s="5"/>
      <c r="M117" s="5"/>
      <c r="N117" s="5"/>
      <c r="O117" s="5"/>
    </row>
    <row r="118" spans="6:15" x14ac:dyDescent="0.2">
      <c r="F118" s="5"/>
      <c r="G118" s="5"/>
      <c r="H118" s="5"/>
      <c r="I118" s="5"/>
      <c r="J118" s="5"/>
      <c r="K118" s="5"/>
      <c r="L118" s="5"/>
      <c r="M118" s="5"/>
      <c r="N118" s="5"/>
      <c r="O118" s="5"/>
    </row>
    <row r="119" spans="6:15" x14ac:dyDescent="0.2">
      <c r="F119" s="5"/>
      <c r="G119" s="5"/>
      <c r="H119" s="5"/>
      <c r="I119" s="5"/>
      <c r="J119" s="5"/>
      <c r="K119" s="5"/>
      <c r="L119" s="5"/>
      <c r="M119" s="5"/>
      <c r="N119" s="5"/>
      <c r="O119" s="5"/>
    </row>
    <row r="120" spans="6:15" x14ac:dyDescent="0.2">
      <c r="F120" s="5"/>
      <c r="G120" s="5"/>
      <c r="H120" s="5"/>
      <c r="I120" s="5"/>
      <c r="J120" s="5"/>
      <c r="K120" s="5"/>
      <c r="L120" s="5"/>
      <c r="M120" s="5"/>
      <c r="N120" s="5"/>
      <c r="O120" s="5"/>
    </row>
  </sheetData>
  <sheetProtection algorithmName="SHA-512" hashValue="7W76vb93trIz5ZmRlFMWlhScOE7OAo8QSt3Bj5LniFOMfKspHoOc3yGUPQ+8CyYCXgFIQl8gcstBio892QzP5A==" saltValue="/Mva3nDnjHnDe4GQm1ZDSA==" spinCount="100000" sheet="1"/>
  <mergeCells count="14">
    <mergeCell ref="A1:O1"/>
    <mergeCell ref="A2:O2"/>
    <mergeCell ref="B12:E12"/>
    <mergeCell ref="B13:E13"/>
    <mergeCell ref="B7:E7"/>
    <mergeCell ref="B8:E8"/>
    <mergeCell ref="B9:E9"/>
    <mergeCell ref="B10:E10"/>
    <mergeCell ref="B11:E11"/>
    <mergeCell ref="A3:E3"/>
    <mergeCell ref="B4:E4"/>
    <mergeCell ref="B5:E5"/>
    <mergeCell ref="B6:E6"/>
    <mergeCell ref="F3:O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Total Puntaje</vt:lpstr>
      <vt:lpstr>Ponderación</vt:lpstr>
      <vt:lpstr>Económica</vt:lpstr>
      <vt:lpstr>DEDUCIBLES</vt:lpstr>
      <vt:lpstr>TRDM </vt:lpstr>
      <vt:lpstr>AUTOS</vt:lpstr>
      <vt:lpstr>MANEJO</vt:lpstr>
      <vt:lpstr>RCE</vt:lpstr>
      <vt:lpstr>TR VALORES</vt:lpstr>
      <vt:lpstr>IRF</vt:lpstr>
      <vt:lpstr>RCSP</vt:lpstr>
      <vt:lpstr>AUTOS!Área_de_impresión</vt:lpstr>
      <vt:lpstr>IRF!Área_de_impresión</vt:lpstr>
      <vt:lpstr>MANEJO!Área_de_impresión</vt:lpstr>
      <vt:lpstr>RCE!Área_de_impresión</vt:lpstr>
      <vt:lpstr>'TRDM '!Área_de_impresión</vt:lpstr>
      <vt:lpstr>AUTOS!Títulos_a_imprimir</vt:lpstr>
      <vt:lpstr>IRF!Títulos_a_imprimir</vt:lpstr>
      <vt:lpstr>MANEJO!Títulos_a_imprimir</vt:lpstr>
      <vt:lpstr>RCE!Títulos_a_imprimir</vt:lpstr>
      <vt:lpstr>'TRDM '!Títulos_a_imprimir</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AON COLOMBIA</dc:creator>
  <cp:lastModifiedBy>Diego Palacios</cp:lastModifiedBy>
  <cp:lastPrinted>2017-05-12T15:58:30Z</cp:lastPrinted>
  <dcterms:created xsi:type="dcterms:W3CDTF">2007-09-22T21:35:20Z</dcterms:created>
  <dcterms:modified xsi:type="dcterms:W3CDTF">2017-05-12T16:40:08Z</dcterms:modified>
</cp:coreProperties>
</file>